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- نامه ها\1- دریافتی\2- 1404\04-1069 گزارش اقتصادی کشور ها\"/>
    </mc:Choice>
  </mc:AlternateContent>
  <xr:revisionPtr revIDLastSave="0" documentId="8_{3A9C9F9B-0050-432B-B396-B5A9590F4F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مناقصات" sheetId="1" r:id="rId1"/>
    <sheet name="آمار فنی-مهندسی" sheetId="3" r:id="rId2"/>
    <sheet name="آمار عمرانی" sheetId="4" r:id="rId3"/>
    <sheet name="آمار خدمات" sheetId="6" r:id="rId4"/>
    <sheet name="خرید اقلام" sheetId="5" r:id="rId5"/>
    <sheet name="آمار کل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8" i="1" l="1" a="1"/>
  <c r="A38" i="1" s="1"/>
  <c r="A39" i="1" a="1"/>
  <c r="A39" i="1" s="1"/>
  <c r="A40" i="1" a="1"/>
  <c r="A40" i="1" s="1"/>
  <c r="A41" i="1" a="1"/>
  <c r="A41" i="1" s="1"/>
  <c r="A35" i="1" a="1"/>
  <c r="A35" i="1" s="1"/>
  <c r="A36" i="1" a="1"/>
  <c r="A36" i="1" s="1"/>
  <c r="A37" i="1" a="1"/>
  <c r="A37" i="1" s="1"/>
  <c r="A34" i="1" a="1"/>
  <c r="A34" i="1" s="1"/>
  <c r="A33" i="1" a="1"/>
  <c r="A33" i="1" s="1"/>
  <c r="A32" i="1" a="1"/>
  <c r="A32" i="1" s="1"/>
  <c r="A29" i="1" a="1"/>
  <c r="A29" i="1" s="1"/>
  <c r="A30" i="1" a="1"/>
  <c r="A30" i="1" s="1"/>
  <c r="A31" i="1" a="1"/>
  <c r="A31" i="1" s="1"/>
  <c r="A26" i="1" a="1"/>
  <c r="A26" i="1" s="1"/>
  <c r="A27" i="1" a="1"/>
  <c r="A27" i="1" s="1"/>
  <c r="A28" i="1" a="1"/>
  <c r="A28" i="1" s="1"/>
  <c r="A25" i="1" a="1"/>
  <c r="A25" i="1" s="1"/>
  <c r="A23" i="1" a="1"/>
  <c r="A23" i="1" s="1"/>
  <c r="A24" i="1" a="1"/>
  <c r="A24" i="1" s="1"/>
  <c r="A19" i="1" a="1"/>
  <c r="A19" i="1" s="1"/>
  <c r="A20" i="1" a="1"/>
  <c r="A20" i="1" s="1"/>
  <c r="A21" i="1" a="1"/>
  <c r="A21" i="1" s="1"/>
  <c r="A22" i="1" a="1"/>
  <c r="A22" i="1" s="1"/>
  <c r="C9" i="4"/>
  <c r="C8" i="4"/>
  <c r="A5" i="1" a="1"/>
  <c r="A5" i="1" s="1"/>
  <c r="A6" i="1" a="1"/>
  <c r="A6" i="1" s="1"/>
  <c r="A7" i="1" a="1"/>
  <c r="A7" i="1" s="1"/>
  <c r="A8" i="1" a="1"/>
  <c r="A8" i="1" s="1"/>
  <c r="A9" i="1" a="1"/>
  <c r="A9" i="1" s="1"/>
  <c r="A17" i="1" a="1"/>
  <c r="A17" i="1" s="1"/>
  <c r="A18" i="1" a="1"/>
  <c r="A18" i="1" s="1"/>
  <c r="A14" i="1" a="1"/>
  <c r="A14" i="1" s="1"/>
  <c r="A15" i="1" a="1"/>
  <c r="A15" i="1" s="1"/>
  <c r="A16" i="1" a="1"/>
  <c r="A16" i="1" s="1"/>
  <c r="A10" i="1" a="1"/>
  <c r="A10" i="1" s="1"/>
  <c r="A11" i="1" a="1"/>
  <c r="A11" i="1" s="1"/>
  <c r="A12" i="1" a="1"/>
  <c r="A12" i="1" s="1"/>
  <c r="A13" i="1" a="1"/>
  <c r="A13" i="1" s="1"/>
  <c r="B9" i="4" l="1"/>
  <c r="B5" i="4"/>
  <c r="C10" i="3"/>
  <c r="B10" i="3"/>
  <c r="B6" i="4"/>
  <c r="C5" i="4"/>
  <c r="C6" i="4"/>
  <c r="C11" i="3"/>
  <c r="B11" i="3"/>
  <c r="C7" i="4"/>
  <c r="B7" i="4"/>
  <c r="C9" i="3"/>
  <c r="B9" i="3"/>
  <c r="C4" i="4"/>
  <c r="C12" i="3"/>
  <c r="C11" i="4"/>
  <c r="B11" i="4"/>
  <c r="C10" i="4"/>
  <c r="C3" i="3"/>
  <c r="B3" i="3"/>
  <c r="B3" i="6"/>
  <c r="B4" i="6"/>
  <c r="B12" i="3"/>
  <c r="C6" i="6"/>
  <c r="B6" i="6"/>
  <c r="C5" i="6"/>
  <c r="B5" i="6"/>
  <c r="C4" i="6"/>
  <c r="C3" i="6"/>
  <c r="C3" i="4"/>
  <c r="B3" i="4"/>
  <c r="C3" i="5"/>
  <c r="C6" i="7" s="1"/>
  <c r="B3" i="5"/>
  <c r="B6" i="7" s="1"/>
  <c r="B4" i="4"/>
  <c r="C8" i="3"/>
  <c r="C7" i="3"/>
  <c r="C6" i="3"/>
  <c r="B6" i="3"/>
  <c r="B5" i="3"/>
  <c r="C5" i="3"/>
  <c r="C4" i="3"/>
  <c r="B8" i="3"/>
  <c r="B7" i="3"/>
  <c r="B10" i="4"/>
  <c r="B8" i="4"/>
  <c r="B4" i="3"/>
  <c r="B13" i="3" l="1"/>
  <c r="B3" i="7" s="1"/>
  <c r="C13" i="3"/>
  <c r="C3" i="7" s="1"/>
  <c r="B12" i="4"/>
  <c r="B4" i="7" s="1"/>
  <c r="C12" i="4"/>
  <c r="C4" i="7" s="1"/>
  <c r="B7" i="6"/>
  <c r="B5" i="7" s="1"/>
  <c r="C7" i="6"/>
  <c r="C5" i="7" s="1"/>
  <c r="C7" i="7" l="1"/>
  <c r="B7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<sst xmlns="http://schemas.openxmlformats.org/spreadsheetml/2006/main" count="438" uniqueCount="251">
  <si>
    <t>ردیف</t>
  </si>
  <si>
    <t>عنوان مناقصه</t>
  </si>
  <si>
    <t>شماره مرجع</t>
  </si>
  <si>
    <t>موضوع</t>
  </si>
  <si>
    <t>برگزارکننده در قزاقستان</t>
  </si>
  <si>
    <t>تامین‌کننده هزینه مناقصه</t>
  </si>
  <si>
    <t>تاریخ شروع</t>
  </si>
  <si>
    <t>تاریخ خاتمه</t>
  </si>
  <si>
    <t>اطلاعات تکمیلی</t>
  </si>
  <si>
    <t>آدرس رایانامه</t>
  </si>
  <si>
    <t xml:space="preserve">
سفارت جمهوری اسلامی ایران - آستانه</t>
  </si>
  <si>
    <t>روش</t>
  </si>
  <si>
    <t>ارزش (به یورو)</t>
  </si>
  <si>
    <t>خرید اقلام</t>
  </si>
  <si>
    <t>تعداد</t>
  </si>
  <si>
    <t>فنی و مهندسی</t>
  </si>
  <si>
    <t>آمار</t>
  </si>
  <si>
    <t>تعداد و ارزش کل</t>
  </si>
  <si>
    <t>ارزش (یورو)</t>
  </si>
  <si>
    <t>رقابت با استفاده از سامانه امتیازدهی</t>
  </si>
  <si>
    <t>انبوه‌سازی مسکن</t>
  </si>
  <si>
    <t>خدمات حمل‌ونقل</t>
  </si>
  <si>
    <t>فنی-مهندسی برق</t>
  </si>
  <si>
    <t>فنی-مهندسی راه‌آهن</t>
  </si>
  <si>
    <t>ساخت ابنیه/ساختار غیرمسکونی</t>
  </si>
  <si>
    <t>تعمیرات ابنیه/ساختار غیرمسکونی</t>
  </si>
  <si>
    <t>گازرسانی</t>
  </si>
  <si>
    <t>فنی-مهندسی معدن</t>
  </si>
  <si>
    <t>خدمات کترینگ</t>
  </si>
  <si>
    <t>بازسازی ابنیه تاریخی</t>
  </si>
  <si>
    <t>فنی-مهندسی ارتباطات و فناوری اطلاعات</t>
  </si>
  <si>
    <t>فنی-مهندسی فضای سبز</t>
  </si>
  <si>
    <t>ساخت بزرگراه، خیابان و جاده</t>
  </si>
  <si>
    <t>تعمیرات بزرگراه، خیابان و جاده</t>
  </si>
  <si>
    <t>آمار مناقصات خرید اقلام</t>
  </si>
  <si>
    <t>آمار مناقصات عمرانی</t>
  </si>
  <si>
    <t>آمار مناقصات خدمات فنی-مهندسی</t>
  </si>
  <si>
    <t>فنی-مهندسی کشاورزی</t>
  </si>
  <si>
    <t xml:space="preserve">جمع کل </t>
  </si>
  <si>
    <t>آمار مناقصات خدمات</t>
  </si>
  <si>
    <t>جمع کل</t>
  </si>
  <si>
    <t>فنی مهندسی گرمایش و سرمایش</t>
  </si>
  <si>
    <t>خدمات نظافت خیابان و ساختمان</t>
  </si>
  <si>
    <t>خدمات شهری (روشنایی معابر)</t>
  </si>
  <si>
    <t>عمرانی</t>
  </si>
  <si>
    <t>خدمات</t>
  </si>
  <si>
    <t>فنی مهندسی هواپیمایی کشوری</t>
  </si>
  <si>
    <t>فنی-مهندسی نفت‌وگاز</t>
  </si>
  <si>
    <t>آب‌وآبفا</t>
  </si>
  <si>
    <t xml:space="preserve">منبع: </t>
  </si>
  <si>
    <t>https://goszakup.gov.kz/ru/search/announce</t>
  </si>
  <si>
    <t>https://zakup.sk.kz/</t>
  </si>
  <si>
    <t>صندوق ملی رفاه سامروک کازینا</t>
  </si>
  <si>
    <t>مناقصه</t>
  </si>
  <si>
    <t>دپارتمان ساخت‌وساز بخش</t>
  </si>
  <si>
    <t>رقابت باز</t>
  </si>
  <si>
    <t>شرکت ملی راه قزاقستان</t>
  </si>
  <si>
    <t>amir.aliyev@qaj.kz</t>
  </si>
  <si>
    <t>دپارتمان تدارکات عمومی استان</t>
  </si>
  <si>
    <t>zhetisugz@mail.ru</t>
  </si>
  <si>
    <t xml:space="preserve">شهرداری منطقه </t>
  </si>
  <si>
    <t>gz3901832@mail.ru</t>
  </si>
  <si>
    <t>دپارتمان ساخت‌وساز شهر</t>
  </si>
  <si>
    <t>دپارتمان تدارکات عمومی شهر</t>
  </si>
  <si>
    <t>دپارتمان حمل‌ونقل شهر</t>
  </si>
  <si>
    <t>1404/02/10</t>
  </si>
  <si>
    <t>بخشداری</t>
  </si>
  <si>
    <t>1404/02/16</t>
  </si>
  <si>
    <t>Goszakup.krg@mail.ru</t>
  </si>
  <si>
    <t>goszakup.tu@sqo.gov.kz</t>
  </si>
  <si>
    <t>zh.zholman@minfin.gov.kz</t>
  </si>
  <si>
    <t>کمیته خزانه‌داری وزارت دارایی</t>
  </si>
  <si>
    <t>فنی-مهندسی هواپیمایی کشوری</t>
  </si>
  <si>
    <t>دپارتمان حمل‌ونقل استان</t>
  </si>
  <si>
    <t>شرکت «KazTransOil»</t>
  </si>
  <si>
    <t>tattibekovb@mail.ru</t>
  </si>
  <si>
    <t>d.gani@akbastau.kazatomprom.kz</t>
  </si>
  <si>
    <t>almoblgz@mail.ru</t>
  </si>
  <si>
    <t>دپارتمان دارایی‌های دولتی شهر آلماتی</t>
  </si>
  <si>
    <t>برق‌رسانی</t>
  </si>
  <si>
    <t>celin_raifo@inbox.ru</t>
  </si>
  <si>
    <t>1404/04/27</t>
  </si>
  <si>
    <t>77_12_01_P08@ales.kz</t>
  </si>
  <si>
    <t>askarbek78@mail.ru</t>
  </si>
  <si>
    <t>1404/04/26</t>
  </si>
  <si>
    <t>1404/04/30</t>
  </si>
  <si>
    <t>تعمیرات ابنیه/ساختار مسکونی</t>
  </si>
  <si>
    <t>شهرداری ناحیه</t>
  </si>
  <si>
    <t>1404/05/01</t>
  </si>
  <si>
    <t>1404/04/31</t>
  </si>
  <si>
    <t>1404/05/02</t>
  </si>
  <si>
    <t>1404/05/03</t>
  </si>
  <si>
    <t>1404/05/06</t>
  </si>
  <si>
    <t>شرکت سهامی "اینترگاز آسیای مرکزی"</t>
  </si>
  <si>
    <t>1404/05/10</t>
  </si>
  <si>
    <t>1404/05/07</t>
  </si>
  <si>
    <t>1404/05/08</t>
  </si>
  <si>
    <t>شرکت دولتی  "کازایروناویگاتسیا"</t>
  </si>
  <si>
    <t xml:space="preserve">کمیته خزانه داری وزارت دارایی </t>
  </si>
  <si>
    <t>l.nurbekova@qg.kz</t>
  </si>
  <si>
    <t>دپارتمان اکولوژی و محیط زیست شهر آلماتی</t>
  </si>
  <si>
    <t>15112070-1</t>
  </si>
  <si>
    <t>https://goszakup.gov.kz/ru/announce/index/15112070</t>
  </si>
  <si>
    <t>https://goszakup.gov.kz/ru/announce/index/15112047</t>
  </si>
  <si>
    <t>15112047-1</t>
  </si>
  <si>
    <t>15090778-3</t>
  </si>
  <si>
    <t>اداره مسکن، حمل‌ونقل و راه‌های شهری  کاراگاندا</t>
  </si>
  <si>
    <t>1404/05/09</t>
  </si>
  <si>
    <t>دپارتمان دارایی‌ها دولتی و تدارکات عمومی  شهر کاراگاندا</t>
  </si>
  <si>
    <t>https://goszakup.gov.kz/ru/announce/index/15114106</t>
  </si>
  <si>
    <t>aset.oiratoff@yandex.ru</t>
  </si>
  <si>
    <t>15106391-1</t>
  </si>
  <si>
    <t>دپارتمان مسکن و خدمات عمومی و بازرسی مسکن ناحیه کگن</t>
  </si>
  <si>
    <t>https://goszakup.gov.kz/ru/announce/index/15106391</t>
  </si>
  <si>
    <t>15101362-1</t>
  </si>
  <si>
    <t>دپارتمان مسکن و خدمات عمومی، حمل و نقل مسافر و بزرگراه‌های  شهر پتروپاولوفسک</t>
  </si>
  <si>
    <t>https://goszakup.gov.kz/ru/announce/index/15101362</t>
  </si>
  <si>
    <t>15101140-1</t>
  </si>
  <si>
    <t>دپارتمان ساخت و ساز، معماری و شهرسازی ناحیه پانفیلوفسکی</t>
  </si>
  <si>
    <t>https://goszakup.gov.kz/ru/announce/index/15101140</t>
  </si>
  <si>
    <t>توسعه شبکه‌های آب‌رسانی و فاضلاب در روستاهای اطراف شهر آلماتی</t>
  </si>
  <si>
    <t>بازسازی و نوسازی ساختمان بیمارستان شماره ۷ در محله کالکمان، شهر آلماتی</t>
  </si>
  <si>
    <t>تعمیرات متوسط خیابان‌ها در شهر کاراگاندا</t>
  </si>
  <si>
    <t>ساخت سامانه آبرسانی در روستای ژاناتاشاشی</t>
  </si>
  <si>
    <t xml:space="preserve">دپارتمان تدارکات عمومی استان </t>
  </si>
  <si>
    <t>بهسازی فضای شهری پتروپاولوفسک در استان قزاقستان شمالی</t>
  </si>
  <si>
    <t>ساخت زیرساخت‌ برق‌رسانی برای پروژه ساخت مسکن در روستای چولاکای، استان ژتیسو</t>
  </si>
  <si>
    <t>بازسازی جاده منتهی به آبشار بورخان-بولاک در منطقه ژتیسو</t>
  </si>
  <si>
    <t>14607802-1</t>
  </si>
  <si>
    <t>https://goszakup.gov.kz/ru/announce/index/14607802</t>
  </si>
  <si>
    <t>15117667-1</t>
  </si>
  <si>
    <t>دپارتمان مسکن و خدمات عمومی، حمل و نقل مسافر و بزرگراه‌های  ناحیه مندیکارینسکی</t>
  </si>
  <si>
    <t>دپارتمان امور مالی ناحیه مندیکارینسکی</t>
  </si>
  <si>
    <t>mendikara1@mail.kz</t>
  </si>
  <si>
    <t>https://goszakup.gov.kz/ru/announce/index/15117667</t>
  </si>
  <si>
    <t>https://goszakup.gov.kz/ru/announce/index/15116585</t>
  </si>
  <si>
    <t>15116585-1</t>
  </si>
  <si>
    <t>15101230-1</t>
  </si>
  <si>
    <t>دپارتمان ساخت و ساز، معماری و شهرسازی ناحیه آلاکول</t>
  </si>
  <si>
    <t>https://goszakup.gov.kz/ru/announce/index/15101230</t>
  </si>
  <si>
    <t>تعمیر متوسط خیابان توله بی تا خیابان ژلتوکسان در شهر آلماتی</t>
  </si>
  <si>
    <t>15064678-2</t>
  </si>
  <si>
    <t>https://goszakup.gov.kz/ru/announce/index/15090962</t>
  </si>
  <si>
    <t>15087673-1</t>
  </si>
  <si>
    <t>https://goszakup.gov.kz/ru/announce/index/15087673</t>
  </si>
  <si>
    <t>بازسازی ساختمان مدرسه دولتی شماره 124 در شهر  آلماتی</t>
  </si>
  <si>
    <t>15087509-1</t>
  </si>
  <si>
    <t>https://goszakup.gov.kz/ru/announce/index/15087509</t>
  </si>
  <si>
    <t>15087372-1</t>
  </si>
  <si>
    <t>دپارتمان ساخت‌و ساز، معماری و شهرسازی استان آکتوبه</t>
  </si>
  <si>
    <t>zakupki_ugz@mail.kz</t>
  </si>
  <si>
    <t>https://goszakup.gov.kz/ru/announce/index/15087372</t>
  </si>
  <si>
    <t>مقاوم‌سازی لرزه‌ای و تعمیرات اساسی مدرسه شبانه‌روزی شماره ۱۷، شهر آلماتی</t>
  </si>
  <si>
    <t>15086272-1</t>
  </si>
  <si>
    <t>https://goszakup.gov.kz/ru/announce/index/15086272</t>
  </si>
  <si>
    <t>تعمیر متوسط جاده روستای کاسکات، استان قوستانای</t>
  </si>
  <si>
    <t>خرید و نصب سیستم ارتباطی ویژه ناوبری برای فرودگاه شهر تالدیکورگان</t>
  </si>
  <si>
    <t>شرکت دولتی «کازآئرِوناویگاتسیا»</t>
  </si>
  <si>
    <t>ساخت زیرساخت‌های مهندسی و ارتباطی انبوه‌سازی مسکن در شهر اوشارال استان  ژتیسو</t>
  </si>
  <si>
    <t>خرید تجهیزات برای کلاس‌های آموزشی</t>
  </si>
  <si>
    <t>دپارتمان آموزش و پرورش ناحیه بخار-ژیراو، استان کاراگاندا</t>
  </si>
  <si>
    <t>15123744-2</t>
  </si>
  <si>
    <t>goszakup_b-g@mail.ru</t>
  </si>
  <si>
    <t>https://goszakup.gov.kz/ru/announce/index/15125679</t>
  </si>
  <si>
    <t>1404/05/13</t>
  </si>
  <si>
    <t>15098433-2</t>
  </si>
  <si>
    <t>ساخت شبکه‌های مهندسی خارجی و بهسازی منطقه کوچک بایترک در شهر کوشی</t>
  </si>
  <si>
    <t>دپارتمان ساخت و ساز شهر کوشی</t>
  </si>
  <si>
    <t>دپارتمان تدارکات عمومی  استان آکمولا</t>
  </si>
  <si>
    <t>https://goszakup.gov.kz/ru/announce/index/15124473</t>
  </si>
  <si>
    <t>تعمیرات متوسط جاده در منطقه موسرپوف، استان قزاقستان شمالی</t>
  </si>
  <si>
    <t>15121664-1</t>
  </si>
  <si>
    <t>دپارتمان معماری، ساخت و ساز، مسکن و خدمات عمومی، حمل و نقل مسافر و بزرگراه‌های ناحیه موسرپوف، استان قزاقستان شمالی</t>
  </si>
  <si>
    <t>دپارتمان اقتصاد و دارایی ناحیه موسرپوف شمال قزاقستان</t>
  </si>
  <si>
    <t>https://goszakup.gov.kz/ru/announce/index/15121664</t>
  </si>
  <si>
    <t>otdel_ekgm@mail.ru</t>
  </si>
  <si>
    <t>15119020-1</t>
  </si>
  <si>
    <t>دپارتمان ساخت و ساز، معماری و شهرسازی منطقه کاراگاندا</t>
  </si>
  <si>
    <t>دپارتمان دارایی و دارایی‌های دولتی منطقه کاراگاندا</t>
  </si>
  <si>
    <t>https://goszakup.gov.kz/ru/announce/index/15119020</t>
  </si>
  <si>
    <t>15120797-1</t>
  </si>
  <si>
    <t>https://goszakup.gov.kz/ru/announce/index/15120797</t>
  </si>
  <si>
    <t>15120705-1</t>
  </si>
  <si>
    <t>https://goszakup.gov.kz/ru/announce/index/15120705</t>
  </si>
  <si>
    <t>15115562-1</t>
  </si>
  <si>
    <t>دپارتمان دارایی‌های دولتی شهر</t>
  </si>
  <si>
    <t>bauken2012@mail.ru</t>
  </si>
  <si>
    <t>https://goszakup.gov.kz/ru/announce/index/15115562</t>
  </si>
  <si>
    <t>دپارتمان ساخت و ساز شهر شیمکنت</t>
  </si>
  <si>
    <t>ساخت مرکز آفرینش‌های هنری در شهر کاراگاندا، ناحیه‌ علیخان بوکِی‌خان</t>
  </si>
  <si>
    <t>بازسازی ساختمان اداری واقع در خیابان کازیباف شماره ۱۸، ناحیه ژتیسو، شهر آلماتی</t>
  </si>
  <si>
    <t>بازسازی ساحل رودخانه تاستیبلاک (بهسازی و فضای سبز) در ناحیه نوریزبای شهر آلماتی</t>
  </si>
  <si>
    <t>ساخت ساختمان الحاقی برای مدرسه متوسطه شماره ۸۲ کنیساری  قاسمولی در محله ایگیلیک، شهر شیمکنت</t>
  </si>
  <si>
    <t>ساخت مدرسه با ظرفیت 320 نفر در روستای بوزوی، استان آکتوبه</t>
  </si>
  <si>
    <t>بازسازی ساختمان دبیرستان شماره ۵۶ ساتپایف، شهر  آلماتی</t>
  </si>
  <si>
    <t>بازسازی/ساخت و نوسازی ایست بازرسی خودرو "تاسکالا" در مرز قزاقستان و روسیه</t>
  </si>
  <si>
    <t>15124422-1</t>
  </si>
  <si>
    <t>https://goszakup.gov.kz/ru/announce/index/15124422</t>
  </si>
  <si>
    <t>1404/05/20</t>
  </si>
  <si>
    <t>15130361-1</t>
  </si>
  <si>
    <t>دپارتمان حمل و نقل مسافر و بزرگراه‌های منطقه سلینوگراد</t>
  </si>
  <si>
    <t>دپارتمان اقتصاد و دارایی ناحیه سلینوگراد</t>
  </si>
  <si>
    <t>https://goszakup.gov.kz/ru/announce/index/15130361</t>
  </si>
  <si>
    <t>15129901-1</t>
  </si>
  <si>
    <t>arailym.bura@gmail.com</t>
  </si>
  <si>
    <t>https://goszakup.gov.kz/ru/announce/index/15129901</t>
  </si>
  <si>
    <t>1404/05/16</t>
  </si>
  <si>
    <t>15128884-1</t>
  </si>
  <si>
    <t>https://goszakup.gov.kz/ru/announce/index/15128884</t>
  </si>
  <si>
    <t>15128511-1</t>
  </si>
  <si>
    <t>https://goszakup.gov.kz/ru/announce/index/15128511</t>
  </si>
  <si>
    <t>وزارت اقتصاد و دارایی شهر سمی، استان ابی</t>
  </si>
  <si>
    <t>شرکت "ایستگاه‌های برق آلماتی"</t>
  </si>
  <si>
    <t>https://zakup.sk.kz/#/ext(popup:item/1131735/advert)?tabs=advert&amp;pfrom=1000000000&amp;adst=PUBLISHED&amp;lst=PUBLISHED&amp;sort=sumTruNoNds,desc&amp;page=1</t>
  </si>
  <si>
    <t>https://zakup.sk.kz/#/ext(popup:item/1119593/advert)?tabs=advert&amp;pfrom=1000000000&amp;adst=PUBLISHED&amp;lst=PUBLISHED&amp;sort=sumTruNoNds,desc&amp;page=1</t>
  </si>
  <si>
    <t>ساخت ایستگاه بازرسی بهداشتی برای ۲۰۰ نفر، ایستگاه پمپ بنزین  و گاراژ سرپوشیده برای وسایل نقلیه در قطعه شماره ۳ معدن «کولاندی»</t>
  </si>
  <si>
    <t>شرکت سهامی "شرکت تضامنی "آکبستائو"</t>
  </si>
  <si>
    <t>تعمیرات اساسی کمپرسور BCL356/A نیروگاه تاراز</t>
  </si>
  <si>
    <t>https://zakup.sk.kz/#/ext(popup:item/1124517/advert)?tabs=advert&amp;pfrom=1000000000&amp;adst=PUBLISHED&amp;lst=PUBLISHED&amp;sort=sumTruNoNds,desc&amp;page=1</t>
  </si>
  <si>
    <t>15116834-1</t>
  </si>
  <si>
    <t>https://goszakup.gov.kz/ru/announce/index/15116834</t>
  </si>
  <si>
    <t>تعمیرات متوسط جاده منطقه‌ای KC-CL - 7 "دسترسی به ایستگاه تاستاک" کیلومتر 12-0 حوزه تسلینوگراد استان آقمولا</t>
  </si>
  <si>
    <t>تعمیرات و نگهداری 10 دستگاه رادار PSR MORAVA ویژه ناوبری هوایی</t>
  </si>
  <si>
    <t>ساخت جاده‌ اطراف راه‌آهن ژاستار-۳، شهر تالدیکورگان</t>
  </si>
  <si>
    <t>تعمیرات متوسط جاده‌ها در شهر سمی، استان آبای</t>
  </si>
  <si>
    <t>نوسازی زیرساخت ارتباطی بین دفتر مرکزی و نیروگاه حرارتی شماره ۲ ژاکوتوف (شرکت آل‌اس) در آلماتی</t>
  </si>
  <si>
    <t>ساخت ساختمان اضافی با ظرفیت ۳۰۰ نفر برای دبیرستان شماره ۱۲۲ در ناحیه آقژار در شیمکنت</t>
  </si>
  <si>
    <t>https://goszakup.gov.kz/ru/announce/index/15135496</t>
  </si>
  <si>
    <t>15135496-1</t>
  </si>
  <si>
    <t>ساخت و ساز توسعه دبیرستان شماره ۸۰ در شهر آستانه، منطقه ساریارکا</t>
  </si>
  <si>
    <t>دپارتمان  دارایی ها و تدارکات عمومی  استان</t>
  </si>
  <si>
    <t>توسعه شبکه آب‌رسانی و فاضلاب در روستای ترکتی، شهر آلماتی</t>
  </si>
  <si>
    <t>https://goszakup.gov.kz/ru/announce/index/15133243</t>
  </si>
  <si>
    <t>15133435-1</t>
  </si>
  <si>
    <t>دانشگاه ملی تحقیقات کشاورزی قزاقستان</t>
  </si>
  <si>
    <t>کمیته خزانه داری وزارت دارایی</t>
  </si>
  <si>
    <t>a.mekebaev@minfin.gov.kz</t>
  </si>
  <si>
    <t>https://goszakup.gov.kz/ru/announce/index/15133435</t>
  </si>
  <si>
    <t> 1119591</t>
  </si>
  <si>
    <t>https://zakup.sk.kz/#/ext(popup:item/1119591/advert)?tabs=advert&amp;pfrom=1000000000&amp;adst=PUBLISHED&amp;lst=PUBLISHED&amp;sort=sumTruNoNds,desc&amp;page=1</t>
  </si>
  <si>
    <t>https://zakup.sk.kz/#/ext(popup:item/1130532/advert)?tabs=advert&amp;pfrom=1000000000&amp;adst=PUBLISHED&amp;lst=PUBLISHED&amp;sort=sumTruNoNds,desc&amp;page=2</t>
  </si>
  <si>
    <t>jaxylykova@kaztransoil.kz</t>
  </si>
  <si>
    <t>https://zakup.sk.kz/#/ext(popup:item/1130528/advert)?tabs=advert&amp;pfrom=1000000000&amp;adst=PUBLISHED&amp;lst=PUBLISHED&amp;sort=sumTruNoNds,desc&amp;page=2</t>
  </si>
  <si>
    <t>https://zakup.sk.kz/#/ext(popup:item/1130525/advert)?tabs=advert&amp;pfrom=1000000000&amp;adst=PUBLISHED&amp;lst=PUBLISHED&amp;sort=sumTruNoNds,desc&amp;page=2</t>
  </si>
  <si>
    <t>بازسازی ساختمان‌های اتاق کنترل و آزمایشگاه شیمیایی، ایستگاه پمپاژ نفت ژتی‌بای (اصلاحیه)</t>
  </si>
  <si>
    <t>تعمیرات اساسی ساختمان خوابگاه شماره ۴ دانشگاه کشاورزی آلماتی</t>
  </si>
  <si>
    <t>ساخت و ساز ساختمان‌های مسکونی روستای ساریجاز استان آلماتی</t>
  </si>
  <si>
    <t>کاهش انتشار آلاینده‌ها در سکوهای شماره ۱ و ۲، ایستگاه انتقال نفت «ت. قاسیم‌اف»، استان آتیرائو</t>
  </si>
  <si>
    <t>ساخت واحد مهار بو، پل هوایی راه‌آهن ایستگاه پمپاژ نفت آکتائو</t>
  </si>
  <si>
    <t>تهیه: سیدمحمد حسینی، کارشناس اقتصادی - 1404/05/03</t>
  </si>
  <si>
    <t>فهرست تعدادی از مناقصات جمهوری قزاقستان (شماره 1 مرداد 1404)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</si>
</sst>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b/>
      <sz val="14"/>
      <color theme="1"/>
      <name val="B Nazanin"/>
      <charset val="178"/>
    </font>
    <font>
      <b/>
      <sz val="11"/>
      <color theme="1"/>
      <name val="B Nazanin"/>
      <charset val="178"/>
    </font>
    <font>
      <b/>
      <sz val="14"/>
      <name val="B Nazanin"/>
      <charset val="178"/>
    </font>
    <font>
      <sz val="11"/>
      <name val="B Nazanin"/>
      <charset val="178"/>
    </font>
    <font>
      <sz val="8"/>
      <name val="Calibri"/>
      <family val="2"/>
      <scheme val="minor"/>
    </font>
    <font>
      <b/>
      <sz val="11"/>
      <name val="B Nazanin"/>
      <charset val="17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B Nazanin"/>
      <charset val="178"/>
    </font>
    <font>
      <sz val="10"/>
      <color rgb="FF5F5F5F"/>
      <name val="B Nazanin"/>
      <charset val="178"/>
    </font>
    <font>
      <b/>
      <sz val="18"/>
      <color theme="1"/>
      <name val="B Titr"/>
      <charset val="178"/>
    </font>
    <font>
      <sz val="16"/>
      <color theme="1"/>
      <name val="B Titr"/>
      <charset val="178"/>
    </font>
    <font>
      <b/>
      <sz val="14"/>
      <color theme="1"/>
      <name val="B Titr"/>
      <charset val="178"/>
    </font>
    <font>
      <sz val="11"/>
      <name val="Calibri"/>
      <family val="2"/>
      <scheme val="minor"/>
    </font>
    <font>
      <sz val="11"/>
      <color rgb="FF5F5F5F"/>
      <name val="B Nazanin"/>
      <charset val="178"/>
    </font>
    <font>
      <sz val="1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9F9F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3" xfId="0" applyFont="1" applyBorder="1" applyAlignment="1">
      <alignment horizontal="right" vertical="center"/>
    </xf>
    <xf numFmtId="0" fontId="16" fillId="0" borderId="4" xfId="2" applyFont="1" applyBorder="1" applyAlignment="1">
      <alignment horizontal="center" vertical="center"/>
    </xf>
    <xf numFmtId="0" fontId="9" fillId="0" borderId="2" xfId="2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readingOrder="2"/>
    </xf>
    <xf numFmtId="0" fontId="1" fillId="2" borderId="0" xfId="0" applyFont="1" applyFill="1" applyAlignment="1">
      <alignment horizontal="center" vertical="center" readingOrder="2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234603</xdr:colOff>
      <xdr:row>0</xdr:row>
      <xdr:rowOff>40662</xdr:rowOff>
    </xdr:from>
    <xdr:to>
      <xdr:col>5</xdr:col>
      <xdr:colOff>923365</xdr:colOff>
      <xdr:row>1</xdr:row>
      <xdr:rowOff>97357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3D9841-FA71-42D2-B41C-7CA653BD4B0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6364817" y="40662"/>
          <a:ext cx="688762" cy="517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zakup.sk.kz/" TargetMode="External"/><Relationship Id="rId1" Type="http://schemas.openxmlformats.org/officeDocument/2006/relationships/hyperlink" Target="https://goszakup.gov.kz/ru/search/announce" TargetMode="Externa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46"/>
  <sheetViews>
    <sheetView rightToLeft="1" tabSelected="1" zoomScale="60" zoomScaleNormal="60" workbookViewId="0">
      <pane ySplit="3" topLeftCell="A4" activePane="bottomLeft" state="frozen"/>
      <selection pane="bottomLeft" activeCell="B5" sqref="B5"/>
    </sheetView>
  </sheetViews>
  <sheetFormatPr defaultColWidth="9.140625" defaultRowHeight="19.5" x14ac:dyDescent="0.25"/>
  <cols>
    <col min="1" max="1" width="6.42578125" style="3" bestFit="1" customWidth="1"/>
    <col min="2" max="2" width="99.7109375" style="49" bestFit="1" customWidth="1"/>
    <col min="3" max="3" width="29.42578125" style="1" bestFit="1" customWidth="1"/>
    <col min="4" max="4" width="12.5703125" style="6" bestFit="1" customWidth="1"/>
    <col min="5" max="5" width="38.85546875" style="1" bestFit="1" customWidth="1"/>
    <col min="6" max="6" width="40.85546875" style="1" bestFit="1" customWidth="1"/>
    <col min="7" max="7" width="15.140625" style="4" bestFit="1" customWidth="1"/>
    <col min="8" max="8" width="12.28515625" style="1" bestFit="1" customWidth="1"/>
    <col min="9" max="9" width="12.140625" style="1" bestFit="1" customWidth="1"/>
    <col min="10" max="10" width="51.5703125" style="5" bestFit="1" customWidth="1"/>
    <col min="11" max="11" width="46.42578125" style="1" bestFit="1" customWidth="1"/>
    <col min="12" max="12" width="25.85546875" style="1" bestFit="1" customWidth="1"/>
    <col min="13" max="16384" width="9.140625" style="1"/>
  </cols>
  <sheetData>
    <row r="1" spans="1:12" ht="36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s="26" customFormat="1" ht="32.25" x14ac:dyDescent="0.25">
      <c r="A2" s="50" t="s">
        <v>250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s="2" customFormat="1" ht="24" x14ac:dyDescent="0.25">
      <c r="A3" s="7" t="s">
        <v>0</v>
      </c>
      <c r="B3" s="45" t="s">
        <v>1</v>
      </c>
      <c r="C3" s="7" t="s">
        <v>3</v>
      </c>
      <c r="D3" s="8" t="s">
        <v>2</v>
      </c>
      <c r="E3" s="7" t="s">
        <v>4</v>
      </c>
      <c r="F3" s="7" t="s">
        <v>5</v>
      </c>
      <c r="G3" s="9" t="s">
        <v>12</v>
      </c>
      <c r="H3" s="7" t="s">
        <v>6</v>
      </c>
      <c r="I3" s="7" t="s">
        <v>7</v>
      </c>
      <c r="J3" s="10" t="s">
        <v>8</v>
      </c>
      <c r="K3" s="7" t="s">
        <v>9</v>
      </c>
      <c r="L3" s="7" t="s">
        <v>11</v>
      </c>
    </row>
    <row r="4" spans="1:12" x14ac:dyDescent="0.25">
      <c r="A4" s="34">
        <v>1</v>
      </c>
      <c r="B4" s="46" t="s">
        <v>120</v>
      </c>
      <c r="C4" s="11" t="s">
        <v>48</v>
      </c>
      <c r="D4" s="11" t="s">
        <v>101</v>
      </c>
      <c r="E4" s="35" t="s">
        <v>78</v>
      </c>
      <c r="F4" s="12" t="s">
        <v>87</v>
      </c>
      <c r="G4" s="12">
        <v>15390429</v>
      </c>
      <c r="H4" s="11" t="s">
        <v>85</v>
      </c>
      <c r="I4" s="11" t="s">
        <v>92</v>
      </c>
      <c r="J4" s="36" t="s">
        <v>102</v>
      </c>
      <c r="K4" s="11" t="s">
        <v>61</v>
      </c>
      <c r="L4" s="11" t="s">
        <v>19</v>
      </c>
    </row>
    <row r="5" spans="1:12" x14ac:dyDescent="0.25">
      <c r="A5" s="34" cm="1">
        <f t="array" ref="A5">ROW(A5:A5)-3</f>
        <v>2</v>
      </c>
      <c r="B5" s="46" t="s">
        <v>121</v>
      </c>
      <c r="C5" s="11" t="s">
        <v>25</v>
      </c>
      <c r="D5" s="11" t="s">
        <v>104</v>
      </c>
      <c r="E5" s="35" t="s">
        <v>78</v>
      </c>
      <c r="F5" s="11" t="s">
        <v>62</v>
      </c>
      <c r="G5" s="12">
        <v>45306800</v>
      </c>
      <c r="H5" s="11" t="s">
        <v>85</v>
      </c>
      <c r="I5" s="11" t="s">
        <v>92</v>
      </c>
      <c r="J5" s="36" t="s">
        <v>103</v>
      </c>
      <c r="K5" s="11" t="s">
        <v>61</v>
      </c>
      <c r="L5" s="11" t="s">
        <v>19</v>
      </c>
    </row>
    <row r="6" spans="1:12" s="5" customFormat="1" ht="36" x14ac:dyDescent="0.25">
      <c r="A6" s="34" cm="1">
        <f t="array" ref="A6">ROW(A6:A6)-3</f>
        <v>3</v>
      </c>
      <c r="B6" s="47" t="s">
        <v>122</v>
      </c>
      <c r="C6" s="32" t="s">
        <v>33</v>
      </c>
      <c r="D6" s="32" t="s">
        <v>105</v>
      </c>
      <c r="E6" s="15" t="s">
        <v>108</v>
      </c>
      <c r="F6" s="32" t="s">
        <v>106</v>
      </c>
      <c r="G6" s="37">
        <v>5718001</v>
      </c>
      <c r="H6" s="32" t="s">
        <v>85</v>
      </c>
      <c r="I6" s="32" t="s">
        <v>107</v>
      </c>
      <c r="J6" s="38" t="s">
        <v>109</v>
      </c>
      <c r="K6" s="32" t="s">
        <v>110</v>
      </c>
      <c r="L6" s="32" t="s">
        <v>55</v>
      </c>
    </row>
    <row r="7" spans="1:12" s="5" customFormat="1" x14ac:dyDescent="0.25">
      <c r="A7" s="34" cm="1">
        <f t="array" ref="A7">ROW(A7:A7)-3</f>
        <v>4</v>
      </c>
      <c r="B7" s="47" t="s">
        <v>123</v>
      </c>
      <c r="C7" s="32" t="s">
        <v>48</v>
      </c>
      <c r="D7" s="32" t="s">
        <v>111</v>
      </c>
      <c r="E7" s="32" t="s">
        <v>58</v>
      </c>
      <c r="F7" s="32" t="s">
        <v>112</v>
      </c>
      <c r="G7" s="37">
        <v>1761281</v>
      </c>
      <c r="H7" s="32" t="s">
        <v>81</v>
      </c>
      <c r="I7" s="32" t="s">
        <v>92</v>
      </c>
      <c r="J7" s="38" t="s">
        <v>113</v>
      </c>
      <c r="K7" s="39" t="s">
        <v>77</v>
      </c>
      <c r="L7" s="32" t="s">
        <v>19</v>
      </c>
    </row>
    <row r="8" spans="1:12" s="5" customFormat="1" ht="36" x14ac:dyDescent="0.25">
      <c r="A8" s="34" cm="1">
        <f t="array" ref="A8">ROW(A8:A8)-3</f>
        <v>5</v>
      </c>
      <c r="B8" s="47" t="s">
        <v>125</v>
      </c>
      <c r="C8" s="17" t="s">
        <v>25</v>
      </c>
      <c r="D8" s="32" t="s">
        <v>114</v>
      </c>
      <c r="E8" s="32" t="s">
        <v>124</v>
      </c>
      <c r="F8" s="15" t="s">
        <v>115</v>
      </c>
      <c r="G8" s="37">
        <v>5607921</v>
      </c>
      <c r="H8" s="32" t="s">
        <v>81</v>
      </c>
      <c r="I8" s="32" t="s">
        <v>95</v>
      </c>
      <c r="J8" s="38" t="s">
        <v>116</v>
      </c>
      <c r="K8" s="32" t="s">
        <v>69</v>
      </c>
      <c r="L8" s="32" t="s">
        <v>55</v>
      </c>
    </row>
    <row r="9" spans="1:12" s="5" customFormat="1" x14ac:dyDescent="0.25">
      <c r="A9" s="34" cm="1">
        <f t="array" ref="A9">ROW(A9:A9)-3</f>
        <v>6</v>
      </c>
      <c r="B9" s="47" t="s">
        <v>126</v>
      </c>
      <c r="C9" s="32" t="s">
        <v>79</v>
      </c>
      <c r="D9" s="32" t="s">
        <v>117</v>
      </c>
      <c r="E9" s="32" t="s">
        <v>58</v>
      </c>
      <c r="F9" s="32" t="s">
        <v>118</v>
      </c>
      <c r="G9" s="37">
        <v>1941857</v>
      </c>
      <c r="H9" s="32" t="s">
        <v>84</v>
      </c>
      <c r="I9" s="32" t="s">
        <v>91</v>
      </c>
      <c r="J9" s="38" t="s">
        <v>119</v>
      </c>
      <c r="K9" s="15" t="s">
        <v>59</v>
      </c>
      <c r="L9" s="32" t="s">
        <v>19</v>
      </c>
    </row>
    <row r="10" spans="1:12" x14ac:dyDescent="0.25">
      <c r="A10" s="34" cm="1">
        <f t="array" ref="A10">ROW(A10:A10)-3</f>
        <v>7</v>
      </c>
      <c r="B10" s="46" t="s">
        <v>127</v>
      </c>
      <c r="C10" s="11" t="s">
        <v>33</v>
      </c>
      <c r="D10" s="11" t="s">
        <v>128</v>
      </c>
      <c r="E10" s="11" t="s">
        <v>58</v>
      </c>
      <c r="F10" s="11" t="s">
        <v>73</v>
      </c>
      <c r="G10" s="12">
        <v>19761079</v>
      </c>
      <c r="H10" s="11" t="s">
        <v>65</v>
      </c>
      <c r="I10" s="11" t="s">
        <v>67</v>
      </c>
      <c r="J10" s="36" t="s">
        <v>129</v>
      </c>
      <c r="K10" s="35" t="s">
        <v>59</v>
      </c>
      <c r="L10" s="11" t="s">
        <v>19</v>
      </c>
    </row>
    <row r="11" spans="1:12" ht="36" x14ac:dyDescent="0.25">
      <c r="A11" s="34" cm="1">
        <f t="array" ref="A11">ROW(A11:A11)-3</f>
        <v>8</v>
      </c>
      <c r="B11" s="46" t="s">
        <v>155</v>
      </c>
      <c r="C11" s="11" t="s">
        <v>33</v>
      </c>
      <c r="D11" s="11" t="s">
        <v>130</v>
      </c>
      <c r="E11" s="11" t="s">
        <v>132</v>
      </c>
      <c r="F11" s="35" t="s">
        <v>131</v>
      </c>
      <c r="G11" s="12">
        <v>2121929</v>
      </c>
      <c r="H11" s="11" t="s">
        <v>89</v>
      </c>
      <c r="I11" s="11" t="s">
        <v>91</v>
      </c>
      <c r="J11" s="36" t="s">
        <v>134</v>
      </c>
      <c r="K11" s="40" t="s">
        <v>133</v>
      </c>
      <c r="L11" s="11" t="s">
        <v>55</v>
      </c>
    </row>
    <row r="12" spans="1:12" x14ac:dyDescent="0.25">
      <c r="A12" s="34" cm="1">
        <f t="array" ref="A12">ROW(A12:A12)-3</f>
        <v>9</v>
      </c>
      <c r="B12" s="46" t="s">
        <v>156</v>
      </c>
      <c r="C12" s="11" t="s">
        <v>13</v>
      </c>
      <c r="D12" s="11" t="s">
        <v>136</v>
      </c>
      <c r="E12" s="35" t="s">
        <v>71</v>
      </c>
      <c r="F12" s="35" t="s">
        <v>157</v>
      </c>
      <c r="G12" s="12">
        <v>2816660</v>
      </c>
      <c r="H12" s="11" t="s">
        <v>89</v>
      </c>
      <c r="I12" s="11" t="s">
        <v>92</v>
      </c>
      <c r="J12" s="36" t="s">
        <v>135</v>
      </c>
      <c r="K12" s="40" t="s">
        <v>70</v>
      </c>
      <c r="L12" s="11" t="s">
        <v>55</v>
      </c>
    </row>
    <row r="13" spans="1:12" x14ac:dyDescent="0.25">
      <c r="A13" s="34" cm="1">
        <f t="array" ref="A13">ROW(A13:A13)-3</f>
        <v>10</v>
      </c>
      <c r="B13" s="46" t="s">
        <v>158</v>
      </c>
      <c r="C13" s="11" t="s">
        <v>20</v>
      </c>
      <c r="D13" s="11" t="s">
        <v>137</v>
      </c>
      <c r="E13" s="11" t="s">
        <v>58</v>
      </c>
      <c r="F13" s="11" t="s">
        <v>138</v>
      </c>
      <c r="G13" s="12">
        <v>2050700</v>
      </c>
      <c r="H13" s="11" t="s">
        <v>84</v>
      </c>
      <c r="I13" s="11" t="s">
        <v>91</v>
      </c>
      <c r="J13" s="36" t="s">
        <v>139</v>
      </c>
      <c r="K13" s="40" t="s">
        <v>59</v>
      </c>
      <c r="L13" s="11" t="s">
        <v>19</v>
      </c>
    </row>
    <row r="14" spans="1:12" x14ac:dyDescent="0.25">
      <c r="A14" s="34" cm="1">
        <f t="array" ref="A14">ROW(A14:A14)-3</f>
        <v>11</v>
      </c>
      <c r="B14" s="46" t="s">
        <v>140</v>
      </c>
      <c r="C14" s="11" t="s">
        <v>33</v>
      </c>
      <c r="D14" s="11" t="s">
        <v>141</v>
      </c>
      <c r="E14" s="35" t="s">
        <v>78</v>
      </c>
      <c r="F14" s="35" t="s">
        <v>64</v>
      </c>
      <c r="G14" s="12">
        <v>1993622</v>
      </c>
      <c r="H14" s="11" t="s">
        <v>84</v>
      </c>
      <c r="I14" s="11" t="s">
        <v>90</v>
      </c>
      <c r="J14" s="36" t="s">
        <v>142</v>
      </c>
      <c r="K14" s="11" t="s">
        <v>61</v>
      </c>
      <c r="L14" s="11" t="s">
        <v>55</v>
      </c>
    </row>
    <row r="15" spans="1:12" x14ac:dyDescent="0.25">
      <c r="A15" s="34" cm="1">
        <f t="array" ref="A15">ROW(A15:A15)-3</f>
        <v>12</v>
      </c>
      <c r="B15" s="46" t="s">
        <v>194</v>
      </c>
      <c r="C15" s="17" t="s">
        <v>25</v>
      </c>
      <c r="D15" s="11" t="s">
        <v>143</v>
      </c>
      <c r="E15" s="35" t="s">
        <v>78</v>
      </c>
      <c r="F15" s="11" t="s">
        <v>62</v>
      </c>
      <c r="G15" s="12">
        <v>3597192</v>
      </c>
      <c r="H15" s="11" t="s">
        <v>85</v>
      </c>
      <c r="I15" s="11" t="s">
        <v>90</v>
      </c>
      <c r="J15" s="36" t="s">
        <v>144</v>
      </c>
      <c r="K15" s="41" t="s">
        <v>61</v>
      </c>
      <c r="L15" s="11" t="s">
        <v>19</v>
      </c>
    </row>
    <row r="16" spans="1:12" x14ac:dyDescent="0.25">
      <c r="A16" s="34" cm="1">
        <f t="array" ref="A16">ROW(A16:A16)-3</f>
        <v>13</v>
      </c>
      <c r="B16" s="46" t="s">
        <v>145</v>
      </c>
      <c r="C16" s="17" t="s">
        <v>25</v>
      </c>
      <c r="D16" s="11" t="s">
        <v>146</v>
      </c>
      <c r="E16" s="35" t="s">
        <v>78</v>
      </c>
      <c r="F16" s="11" t="s">
        <v>62</v>
      </c>
      <c r="G16" s="12">
        <v>3802682</v>
      </c>
      <c r="H16" s="11" t="s">
        <v>85</v>
      </c>
      <c r="I16" s="11" t="s">
        <v>90</v>
      </c>
      <c r="J16" s="36" t="s">
        <v>147</v>
      </c>
      <c r="K16" s="11" t="s">
        <v>61</v>
      </c>
      <c r="L16" s="11" t="s">
        <v>19</v>
      </c>
    </row>
    <row r="17" spans="1:12" x14ac:dyDescent="0.25">
      <c r="A17" s="34" cm="1">
        <f t="array" ref="A17">ROW(A17:A17)-3</f>
        <v>14</v>
      </c>
      <c r="B17" s="46" t="s">
        <v>193</v>
      </c>
      <c r="C17" s="17" t="s">
        <v>24</v>
      </c>
      <c r="D17" s="11" t="s">
        <v>148</v>
      </c>
      <c r="E17" s="11" t="s">
        <v>58</v>
      </c>
      <c r="F17" s="11" t="s">
        <v>149</v>
      </c>
      <c r="G17" s="12">
        <v>4389807</v>
      </c>
      <c r="H17" s="11" t="s">
        <v>89</v>
      </c>
      <c r="I17" s="11" t="s">
        <v>91</v>
      </c>
      <c r="J17" s="36" t="s">
        <v>151</v>
      </c>
      <c r="K17" s="41" t="s">
        <v>150</v>
      </c>
      <c r="L17" s="11" t="s">
        <v>19</v>
      </c>
    </row>
    <row r="18" spans="1:12" x14ac:dyDescent="0.25">
      <c r="A18" s="34" cm="1">
        <f t="array" ref="A18">ROW(A18:A18)-3</f>
        <v>15</v>
      </c>
      <c r="B18" s="46" t="s">
        <v>152</v>
      </c>
      <c r="C18" s="17" t="s">
        <v>25</v>
      </c>
      <c r="D18" s="11" t="s">
        <v>153</v>
      </c>
      <c r="E18" s="11" t="s">
        <v>63</v>
      </c>
      <c r="F18" s="11" t="s">
        <v>62</v>
      </c>
      <c r="G18" s="12">
        <v>3272851</v>
      </c>
      <c r="H18" s="11" t="s">
        <v>85</v>
      </c>
      <c r="I18" s="11" t="s">
        <v>90</v>
      </c>
      <c r="J18" s="36" t="s">
        <v>154</v>
      </c>
      <c r="K18" s="41" t="s">
        <v>61</v>
      </c>
      <c r="L18" s="11" t="s">
        <v>19</v>
      </c>
    </row>
    <row r="19" spans="1:12" s="5" customFormat="1" x14ac:dyDescent="0.25">
      <c r="A19" s="34" cm="1">
        <f t="array" ref="A19">ROW(A19:A19)-3</f>
        <v>16</v>
      </c>
      <c r="B19" s="47" t="s">
        <v>159</v>
      </c>
      <c r="C19" s="33" t="s">
        <v>13</v>
      </c>
      <c r="D19" s="32" t="s">
        <v>161</v>
      </c>
      <c r="E19" s="32" t="s">
        <v>160</v>
      </c>
      <c r="F19" s="32" t="s">
        <v>160</v>
      </c>
      <c r="G19" s="37">
        <v>168585</v>
      </c>
      <c r="H19" s="32" t="s">
        <v>88</v>
      </c>
      <c r="I19" s="32" t="s">
        <v>164</v>
      </c>
      <c r="J19" s="38" t="s">
        <v>163</v>
      </c>
      <c r="K19" s="32" t="s">
        <v>162</v>
      </c>
      <c r="L19" s="32" t="s">
        <v>55</v>
      </c>
    </row>
    <row r="20" spans="1:12" s="5" customFormat="1" x14ac:dyDescent="0.25">
      <c r="A20" s="34" cm="1">
        <f t="array" ref="A20">ROW(A20:A20)-3</f>
        <v>17</v>
      </c>
      <c r="B20" s="47" t="s">
        <v>166</v>
      </c>
      <c r="C20" s="32" t="s">
        <v>22</v>
      </c>
      <c r="D20" s="32" t="s">
        <v>165</v>
      </c>
      <c r="E20" s="32" t="s">
        <v>168</v>
      </c>
      <c r="F20" s="32" t="s">
        <v>167</v>
      </c>
      <c r="G20" s="37">
        <v>2022038</v>
      </c>
      <c r="H20" s="32"/>
      <c r="I20" s="32" t="s">
        <v>107</v>
      </c>
      <c r="J20" s="38" t="s">
        <v>169</v>
      </c>
      <c r="K20" s="32" t="s">
        <v>83</v>
      </c>
      <c r="L20" s="32" t="s">
        <v>19</v>
      </c>
    </row>
    <row r="21" spans="1:12" s="5" customFormat="1" ht="54" x14ac:dyDescent="0.25">
      <c r="A21" s="34" cm="1">
        <f t="array" ref="A21">ROW(A21:A21)-3</f>
        <v>18</v>
      </c>
      <c r="B21" s="47" t="s">
        <v>170</v>
      </c>
      <c r="C21" s="32" t="s">
        <v>33</v>
      </c>
      <c r="D21" s="32" t="s">
        <v>171</v>
      </c>
      <c r="E21" s="32" t="s">
        <v>173</v>
      </c>
      <c r="F21" s="15" t="s">
        <v>172</v>
      </c>
      <c r="G21" s="37">
        <v>1868810</v>
      </c>
      <c r="H21" s="32" t="s">
        <v>89</v>
      </c>
      <c r="I21" s="32" t="s">
        <v>94</v>
      </c>
      <c r="J21" s="38" t="s">
        <v>174</v>
      </c>
      <c r="K21" s="42" t="s">
        <v>175</v>
      </c>
      <c r="L21" s="32" t="s">
        <v>55</v>
      </c>
    </row>
    <row r="22" spans="1:12" s="5" customFormat="1" x14ac:dyDescent="0.25">
      <c r="A22" s="34" cm="1">
        <f t="array" ref="A22">ROW(A22:A22)-3</f>
        <v>19</v>
      </c>
      <c r="B22" s="47" t="s">
        <v>189</v>
      </c>
      <c r="C22" s="33" t="s">
        <v>24</v>
      </c>
      <c r="D22" s="32" t="s">
        <v>176</v>
      </c>
      <c r="E22" s="32" t="s">
        <v>178</v>
      </c>
      <c r="F22" s="32" t="s">
        <v>177</v>
      </c>
      <c r="G22" s="37">
        <v>10148279</v>
      </c>
      <c r="H22" s="32" t="s">
        <v>89</v>
      </c>
      <c r="I22" s="32" t="s">
        <v>95</v>
      </c>
      <c r="J22" s="38" t="s">
        <v>179</v>
      </c>
      <c r="K22" s="39" t="s">
        <v>68</v>
      </c>
      <c r="L22" s="32" t="s">
        <v>19</v>
      </c>
    </row>
    <row r="23" spans="1:12" s="5" customFormat="1" x14ac:dyDescent="0.25">
      <c r="A23" s="34" cm="1">
        <f t="array" ref="A23">ROW(A23:A23)-3</f>
        <v>20</v>
      </c>
      <c r="B23" s="47" t="s">
        <v>190</v>
      </c>
      <c r="C23" s="33" t="s">
        <v>25</v>
      </c>
      <c r="D23" s="32" t="s">
        <v>180</v>
      </c>
      <c r="E23" s="32" t="s">
        <v>63</v>
      </c>
      <c r="F23" s="32" t="s">
        <v>100</v>
      </c>
      <c r="G23" s="37">
        <v>4562507</v>
      </c>
      <c r="H23" s="32" t="s">
        <v>89</v>
      </c>
      <c r="I23" s="32" t="s">
        <v>95</v>
      </c>
      <c r="J23" s="38" t="s">
        <v>181</v>
      </c>
      <c r="K23" s="42" t="s">
        <v>61</v>
      </c>
      <c r="L23" s="32" t="s">
        <v>19</v>
      </c>
    </row>
    <row r="24" spans="1:12" s="5" customFormat="1" x14ac:dyDescent="0.25">
      <c r="A24" s="34" cm="1">
        <f t="array" ref="A24">ROW(A24:A24)-3</f>
        <v>21</v>
      </c>
      <c r="B24" s="47" t="s">
        <v>191</v>
      </c>
      <c r="C24" s="33" t="s">
        <v>33</v>
      </c>
      <c r="D24" s="32" t="s">
        <v>182</v>
      </c>
      <c r="E24" s="32" t="s">
        <v>185</v>
      </c>
      <c r="F24" s="32" t="s">
        <v>60</v>
      </c>
      <c r="G24" s="37">
        <v>1757335</v>
      </c>
      <c r="H24" s="32" t="s">
        <v>89</v>
      </c>
      <c r="I24" s="32" t="s">
        <v>95</v>
      </c>
      <c r="J24" s="38" t="s">
        <v>183</v>
      </c>
      <c r="K24" s="39" t="s">
        <v>61</v>
      </c>
      <c r="L24" s="32" t="s">
        <v>19</v>
      </c>
    </row>
    <row r="25" spans="1:12" s="5" customFormat="1" x14ac:dyDescent="0.25">
      <c r="A25" s="31" cm="1">
        <f t="array" ref="A25">ROW(A25:A25)-3</f>
        <v>22</v>
      </c>
      <c r="B25" s="47" t="s">
        <v>192</v>
      </c>
      <c r="C25" s="33" t="s">
        <v>24</v>
      </c>
      <c r="D25" s="32" t="s">
        <v>184</v>
      </c>
      <c r="E25" s="32" t="s">
        <v>63</v>
      </c>
      <c r="F25" s="32" t="s">
        <v>188</v>
      </c>
      <c r="G25" s="37">
        <v>3468568</v>
      </c>
      <c r="H25" s="32" t="s">
        <v>89</v>
      </c>
      <c r="I25" s="32" t="s">
        <v>96</v>
      </c>
      <c r="J25" s="38" t="s">
        <v>187</v>
      </c>
      <c r="K25" s="43" t="s">
        <v>186</v>
      </c>
      <c r="L25" s="32" t="s">
        <v>19</v>
      </c>
    </row>
    <row r="26" spans="1:12" s="5" customFormat="1" x14ac:dyDescent="0.25">
      <c r="A26" s="31" cm="1">
        <f t="array" ref="A26">ROW(A26:A26)-3</f>
        <v>23</v>
      </c>
      <c r="B26" s="47" t="s">
        <v>195</v>
      </c>
      <c r="C26" s="33" t="s">
        <v>25</v>
      </c>
      <c r="D26" s="32" t="s">
        <v>196</v>
      </c>
      <c r="E26" s="32" t="s">
        <v>56</v>
      </c>
      <c r="F26" s="32" t="s">
        <v>56</v>
      </c>
      <c r="G26" s="37">
        <v>26909880</v>
      </c>
      <c r="H26" s="32" t="s">
        <v>88</v>
      </c>
      <c r="I26" s="32" t="s">
        <v>198</v>
      </c>
      <c r="J26" s="38" t="s">
        <v>197</v>
      </c>
      <c r="K26" s="44" t="s">
        <v>57</v>
      </c>
      <c r="L26" s="32" t="s">
        <v>53</v>
      </c>
    </row>
    <row r="27" spans="1:12" s="5" customFormat="1" x14ac:dyDescent="0.25">
      <c r="A27" s="31" cm="1">
        <f t="array" ref="A27">ROW(A27:A27)-3</f>
        <v>24</v>
      </c>
      <c r="B27" s="47" t="s">
        <v>221</v>
      </c>
      <c r="C27" s="33" t="s">
        <v>33</v>
      </c>
      <c r="D27" s="32" t="s">
        <v>199</v>
      </c>
      <c r="E27" s="32" t="s">
        <v>201</v>
      </c>
      <c r="F27" s="32" t="s">
        <v>200</v>
      </c>
      <c r="G27" s="37">
        <v>1891122</v>
      </c>
      <c r="H27" s="32" t="s">
        <v>90</v>
      </c>
      <c r="I27" s="32" t="s">
        <v>164</v>
      </c>
      <c r="J27" s="38" t="s">
        <v>202</v>
      </c>
      <c r="K27" s="42" t="s">
        <v>80</v>
      </c>
      <c r="L27" s="32" t="s">
        <v>55</v>
      </c>
    </row>
    <row r="28" spans="1:12" s="5" customFormat="1" x14ac:dyDescent="0.25">
      <c r="A28" s="31" cm="1">
        <f t="array" ref="A28">ROW(A28:A28)-3</f>
        <v>25</v>
      </c>
      <c r="B28" s="47" t="s">
        <v>222</v>
      </c>
      <c r="C28" s="33" t="s">
        <v>72</v>
      </c>
      <c r="D28" s="32" t="s">
        <v>203</v>
      </c>
      <c r="E28" s="32" t="s">
        <v>98</v>
      </c>
      <c r="F28" s="15" t="s">
        <v>97</v>
      </c>
      <c r="G28" s="37">
        <v>3272330</v>
      </c>
      <c r="H28" s="32" t="s">
        <v>90</v>
      </c>
      <c r="I28" s="32" t="s">
        <v>206</v>
      </c>
      <c r="J28" s="38" t="s">
        <v>205</v>
      </c>
      <c r="K28" s="42" t="s">
        <v>204</v>
      </c>
      <c r="L28" s="32" t="s">
        <v>55</v>
      </c>
    </row>
    <row r="29" spans="1:12" s="5" customFormat="1" x14ac:dyDescent="0.25">
      <c r="A29" s="31" cm="1">
        <f t="array" ref="A29">ROW(A29:A29)-3</f>
        <v>26</v>
      </c>
      <c r="B29" s="47" t="s">
        <v>223</v>
      </c>
      <c r="C29" s="32" t="s">
        <v>33</v>
      </c>
      <c r="D29" s="32" t="s">
        <v>207</v>
      </c>
      <c r="E29" s="32" t="s">
        <v>63</v>
      </c>
      <c r="F29" s="32" t="s">
        <v>64</v>
      </c>
      <c r="G29" s="37">
        <v>4197423</v>
      </c>
      <c r="H29" s="32" t="s">
        <v>88</v>
      </c>
      <c r="I29" s="32" t="s">
        <v>107</v>
      </c>
      <c r="J29" s="38" t="s">
        <v>208</v>
      </c>
      <c r="K29" s="32" t="s">
        <v>59</v>
      </c>
      <c r="L29" s="32" t="s">
        <v>19</v>
      </c>
    </row>
    <row r="30" spans="1:12" s="5" customFormat="1" x14ac:dyDescent="0.25">
      <c r="A30" s="31" cm="1">
        <f t="array" ref="A30">ROW(A30:A30)-3</f>
        <v>27</v>
      </c>
      <c r="B30" s="47" t="s">
        <v>224</v>
      </c>
      <c r="C30" s="32" t="s">
        <v>33</v>
      </c>
      <c r="D30" s="32" t="s">
        <v>209</v>
      </c>
      <c r="E30" s="32" t="s">
        <v>211</v>
      </c>
      <c r="F30" s="32" t="s">
        <v>73</v>
      </c>
      <c r="G30" s="37">
        <v>2749756</v>
      </c>
      <c r="H30" s="32" t="s">
        <v>88</v>
      </c>
      <c r="I30" s="32" t="s">
        <v>164</v>
      </c>
      <c r="J30" s="38" t="s">
        <v>210</v>
      </c>
      <c r="K30" s="42" t="s">
        <v>75</v>
      </c>
      <c r="L30" s="32" t="s">
        <v>55</v>
      </c>
    </row>
    <row r="31" spans="1:12" s="5" customFormat="1" ht="54" x14ac:dyDescent="0.25">
      <c r="A31" s="31" cm="1">
        <f t="array" ref="A31">ROW(A31:A31)-3</f>
        <v>28</v>
      </c>
      <c r="B31" s="47" t="s">
        <v>225</v>
      </c>
      <c r="C31" s="32" t="s">
        <v>30</v>
      </c>
      <c r="D31" s="32">
        <v>1131735</v>
      </c>
      <c r="E31" s="32" t="s">
        <v>52</v>
      </c>
      <c r="F31" s="32" t="s">
        <v>212</v>
      </c>
      <c r="G31" s="37">
        <v>3584894</v>
      </c>
      <c r="H31" s="32" t="s">
        <v>88</v>
      </c>
      <c r="I31" s="32" t="s">
        <v>164</v>
      </c>
      <c r="J31" s="38" t="s">
        <v>213</v>
      </c>
      <c r="K31" s="15" t="s">
        <v>82</v>
      </c>
      <c r="L31" s="32" t="s">
        <v>53</v>
      </c>
    </row>
    <row r="32" spans="1:12" s="5" customFormat="1" ht="54" x14ac:dyDescent="0.25">
      <c r="A32" s="31" cm="1">
        <f t="array" ref="A32">ROW(A32:A32)-3</f>
        <v>29</v>
      </c>
      <c r="B32" s="47" t="s">
        <v>215</v>
      </c>
      <c r="C32" s="32" t="s">
        <v>24</v>
      </c>
      <c r="D32" s="32">
        <v>1119593</v>
      </c>
      <c r="E32" s="32" t="s">
        <v>52</v>
      </c>
      <c r="F32" s="32" t="s">
        <v>216</v>
      </c>
      <c r="G32" s="37">
        <v>2847023</v>
      </c>
      <c r="H32" s="32" t="s">
        <v>90</v>
      </c>
      <c r="I32" s="32" t="s">
        <v>164</v>
      </c>
      <c r="J32" s="38" t="s">
        <v>214</v>
      </c>
      <c r="K32" s="15" t="s">
        <v>76</v>
      </c>
      <c r="L32" s="32" t="s">
        <v>53</v>
      </c>
    </row>
    <row r="33" spans="1:12" s="5" customFormat="1" ht="54" x14ac:dyDescent="0.25">
      <c r="A33" s="31" cm="1">
        <f t="array" ref="A33">ROW(A33:A33)-3</f>
        <v>30</v>
      </c>
      <c r="B33" s="47" t="s">
        <v>217</v>
      </c>
      <c r="C33" s="32" t="s">
        <v>22</v>
      </c>
      <c r="D33" s="32">
        <v>1124517</v>
      </c>
      <c r="E33" s="32" t="s">
        <v>52</v>
      </c>
      <c r="F33" s="32" t="s">
        <v>93</v>
      </c>
      <c r="G33" s="37">
        <v>2332561</v>
      </c>
      <c r="H33" s="32" t="s">
        <v>81</v>
      </c>
      <c r="I33" s="32" t="s">
        <v>95</v>
      </c>
      <c r="J33" s="38" t="s">
        <v>218</v>
      </c>
      <c r="K33" s="15" t="s">
        <v>99</v>
      </c>
      <c r="L33" s="32" t="s">
        <v>53</v>
      </c>
    </row>
    <row r="34" spans="1:12" s="5" customFormat="1" x14ac:dyDescent="0.25">
      <c r="A34" s="31" cm="1">
        <f t="array" ref="A34">ROW(A34:A34)-3</f>
        <v>31</v>
      </c>
      <c r="B34" s="47" t="s">
        <v>226</v>
      </c>
      <c r="C34" s="33" t="s">
        <v>25</v>
      </c>
      <c r="D34" s="32" t="s">
        <v>219</v>
      </c>
      <c r="E34" s="32" t="s">
        <v>63</v>
      </c>
      <c r="F34" s="32" t="s">
        <v>54</v>
      </c>
      <c r="G34" s="37">
        <v>2923926</v>
      </c>
      <c r="H34" s="32" t="s">
        <v>89</v>
      </c>
      <c r="I34" s="32" t="s">
        <v>96</v>
      </c>
      <c r="J34" s="38" t="s">
        <v>220</v>
      </c>
      <c r="K34" s="15" t="s">
        <v>186</v>
      </c>
      <c r="L34" s="32" t="s">
        <v>19</v>
      </c>
    </row>
    <row r="35" spans="1:12" x14ac:dyDescent="0.25">
      <c r="A35" s="31" cm="1">
        <f t="array" ref="A35">ROW(A35:A35)-3</f>
        <v>32</v>
      </c>
      <c r="B35" s="46" t="s">
        <v>229</v>
      </c>
      <c r="C35" s="11" t="s">
        <v>24</v>
      </c>
      <c r="D35" s="11" t="s">
        <v>228</v>
      </c>
      <c r="E35" s="11" t="s">
        <v>230</v>
      </c>
      <c r="F35" s="11" t="s">
        <v>54</v>
      </c>
      <c r="G35" s="12">
        <v>3521377</v>
      </c>
      <c r="H35" s="11" t="s">
        <v>91</v>
      </c>
      <c r="I35" s="11" t="s">
        <v>94</v>
      </c>
      <c r="J35" s="36" t="s">
        <v>227</v>
      </c>
      <c r="K35" s="41" t="s">
        <v>68</v>
      </c>
      <c r="L35" s="11" t="s">
        <v>19</v>
      </c>
    </row>
    <row r="36" spans="1:12" x14ac:dyDescent="0.25">
      <c r="A36" s="31" cm="1">
        <f t="array" ref="A36">ROW(A36:A36)-3</f>
        <v>33</v>
      </c>
      <c r="B36" s="46" t="s">
        <v>231</v>
      </c>
      <c r="C36" s="11" t="s">
        <v>20</v>
      </c>
      <c r="D36" s="11" t="s">
        <v>228</v>
      </c>
      <c r="E36" s="35" t="s">
        <v>78</v>
      </c>
      <c r="F36" s="11" t="s">
        <v>66</v>
      </c>
      <c r="G36" s="12">
        <v>14976635</v>
      </c>
      <c r="H36" s="11" t="s">
        <v>91</v>
      </c>
      <c r="I36" s="11" t="s">
        <v>96</v>
      </c>
      <c r="J36" s="36" t="s">
        <v>232</v>
      </c>
      <c r="K36" s="40" t="s">
        <v>61</v>
      </c>
      <c r="L36" s="11" t="s">
        <v>19</v>
      </c>
    </row>
    <row r="37" spans="1:12" x14ac:dyDescent="0.25">
      <c r="A37" s="31" cm="1">
        <f t="array" ref="A37">ROW(A37:A37)-3</f>
        <v>34</v>
      </c>
      <c r="B37" s="46" t="s">
        <v>245</v>
      </c>
      <c r="C37" s="17" t="s">
        <v>25</v>
      </c>
      <c r="D37" s="11" t="s">
        <v>233</v>
      </c>
      <c r="E37" s="11" t="s">
        <v>235</v>
      </c>
      <c r="F37" s="11" t="s">
        <v>234</v>
      </c>
      <c r="G37" s="12">
        <v>2542280</v>
      </c>
      <c r="H37" s="11" t="s">
        <v>90</v>
      </c>
      <c r="I37" s="11" t="s">
        <v>94</v>
      </c>
      <c r="J37" s="36" t="s">
        <v>237</v>
      </c>
      <c r="K37" s="35" t="s">
        <v>236</v>
      </c>
      <c r="L37" s="11" t="s">
        <v>19</v>
      </c>
    </row>
    <row r="38" spans="1:12" ht="54" x14ac:dyDescent="0.25">
      <c r="A38" s="31" cm="1">
        <f t="array" ref="A38">ROW(A38:A38)-3</f>
        <v>35</v>
      </c>
      <c r="B38" s="46" t="s">
        <v>246</v>
      </c>
      <c r="C38" s="11" t="s">
        <v>20</v>
      </c>
      <c r="D38" s="11" t="s">
        <v>238</v>
      </c>
      <c r="E38" s="11" t="s">
        <v>52</v>
      </c>
      <c r="F38" s="11" t="s">
        <v>216</v>
      </c>
      <c r="G38" s="12">
        <v>2063989</v>
      </c>
      <c r="H38" s="11" t="s">
        <v>90</v>
      </c>
      <c r="I38" s="11" t="s">
        <v>164</v>
      </c>
      <c r="J38" s="36" t="s">
        <v>239</v>
      </c>
      <c r="K38" s="35" t="s">
        <v>76</v>
      </c>
      <c r="L38" s="11" t="s">
        <v>53</v>
      </c>
    </row>
    <row r="39" spans="1:12" ht="54" x14ac:dyDescent="0.25">
      <c r="A39" s="31" cm="1">
        <f t="array" ref="A39">ROW(A39:A39)-3</f>
        <v>36</v>
      </c>
      <c r="B39" s="46" t="s">
        <v>247</v>
      </c>
      <c r="C39" s="17" t="s">
        <v>47</v>
      </c>
      <c r="D39" s="11">
        <v>1130532</v>
      </c>
      <c r="E39" s="11" t="s">
        <v>52</v>
      </c>
      <c r="F39" s="12" t="s">
        <v>74</v>
      </c>
      <c r="G39" s="12">
        <v>1931203</v>
      </c>
      <c r="H39" s="11" t="s">
        <v>88</v>
      </c>
      <c r="I39" s="11" t="s">
        <v>164</v>
      </c>
      <c r="J39" s="36" t="s">
        <v>240</v>
      </c>
      <c r="K39" s="35" t="s">
        <v>241</v>
      </c>
      <c r="L39" s="11" t="s">
        <v>53</v>
      </c>
    </row>
    <row r="40" spans="1:12" ht="54" x14ac:dyDescent="0.25">
      <c r="A40" s="31" cm="1">
        <f t="array" ref="A40">ROW(A40:A40)-3</f>
        <v>37</v>
      </c>
      <c r="B40" s="46" t="s">
        <v>248</v>
      </c>
      <c r="C40" s="11" t="s">
        <v>47</v>
      </c>
      <c r="D40" s="11">
        <v>1130528</v>
      </c>
      <c r="E40" s="11" t="s">
        <v>52</v>
      </c>
      <c r="F40" s="12" t="s">
        <v>74</v>
      </c>
      <c r="G40" s="12">
        <v>1879345</v>
      </c>
      <c r="H40" s="11" t="s">
        <v>88</v>
      </c>
      <c r="I40" s="11" t="s">
        <v>164</v>
      </c>
      <c r="J40" s="36" t="s">
        <v>242</v>
      </c>
      <c r="K40" s="35" t="s">
        <v>241</v>
      </c>
      <c r="L40" s="11" t="s">
        <v>53</v>
      </c>
    </row>
    <row r="41" spans="1:12" ht="54" x14ac:dyDescent="0.25">
      <c r="A41" s="34" cm="1">
        <f t="array" ref="A41">ROW(A41:A41)-3</f>
        <v>38</v>
      </c>
      <c r="B41" s="46" t="s">
        <v>244</v>
      </c>
      <c r="C41" s="17" t="s">
        <v>24</v>
      </c>
      <c r="D41" s="11">
        <v>1130525</v>
      </c>
      <c r="E41" s="11" t="s">
        <v>52</v>
      </c>
      <c r="F41" s="12" t="s">
        <v>74</v>
      </c>
      <c r="G41" s="12">
        <v>1858299</v>
      </c>
      <c r="H41" s="11" t="s">
        <v>88</v>
      </c>
      <c r="I41" s="11" t="s">
        <v>164</v>
      </c>
      <c r="J41" s="36" t="s">
        <v>243</v>
      </c>
      <c r="K41" s="35" t="s">
        <v>241</v>
      </c>
      <c r="L41" s="11" t="s">
        <v>53</v>
      </c>
    </row>
    <row r="42" spans="1:12" ht="29.25" thickBot="1" x14ac:dyDescent="0.45">
      <c r="B42" s="48" t="s">
        <v>249</v>
      </c>
      <c r="D42" s="27"/>
    </row>
    <row r="43" spans="1:12" x14ac:dyDescent="0.25">
      <c r="K43" s="28" t="s">
        <v>49</v>
      </c>
    </row>
    <row r="44" spans="1:12" x14ac:dyDescent="0.25">
      <c r="K44" s="29" t="s">
        <v>50</v>
      </c>
    </row>
    <row r="45" spans="1:12" ht="20.25" thickBot="1" x14ac:dyDescent="0.3">
      <c r="K45" s="30" t="s">
        <v>51</v>
      </c>
    </row>
    <row r="46" spans="1:12" x14ac:dyDescent="0.25">
      <c r="B46" s="49">
        <v>0</v>
      </c>
    </row>
  </sheetData>
  <mergeCells count="2">
    <mergeCell ref="A2:L2"/>
    <mergeCell ref="A1:L1"/>
  </mergeCells>
  <phoneticPr fontId="6" type="noConversion"/>
  <dataValidations count="1">
    <dataValidation type="list" allowBlank="1" showInputMessage="1" showErrorMessage="1" sqref="D3" xr:uid="{00000000-0002-0000-0000-000000000000}">
      <formula1>$D$3:$D$183</formula1>
    </dataValidation>
  </dataValidations>
  <hyperlinks>
    <hyperlink ref="K44" r:id="rId1" xr:uid="{00000000-0004-0000-0000-000000000000}"/>
    <hyperlink ref="K45" r:id="rId2" xr:uid="{00000000-0004-0000-0000-000001000000}"/>
  </hyperlinks>
  <pageMargins left="0.7" right="0.7" top="0.75" bottom="0.75" header="0.3" footer="0.3"/>
  <pageSetup paperSize="9" scale="35" fitToHeight="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"/>
  <sheetViews>
    <sheetView rightToLeft="1" workbookViewId="0">
      <selection activeCell="A3" sqref="A3"/>
    </sheetView>
  </sheetViews>
  <sheetFormatPr defaultColWidth="9.140625" defaultRowHeight="18" x14ac:dyDescent="0.25"/>
  <cols>
    <col min="1" max="1" width="30.140625" style="16" bestFit="1" customWidth="1"/>
    <col min="2" max="2" width="4.28515625" style="1" bestFit="1" customWidth="1"/>
    <col min="3" max="3" width="15.28515625" style="22" bestFit="1" customWidth="1"/>
    <col min="4" max="16384" width="9.140625" style="16"/>
  </cols>
  <sheetData>
    <row r="1" spans="1:3" ht="19.5" x14ac:dyDescent="0.25">
      <c r="A1" s="52" t="s">
        <v>36</v>
      </c>
      <c r="B1" s="52"/>
      <c r="C1" s="52"/>
    </row>
    <row r="2" spans="1:3" x14ac:dyDescent="0.25">
      <c r="A2" s="11"/>
      <c r="B2" s="11" t="s">
        <v>14</v>
      </c>
      <c r="C2" s="14" t="s">
        <v>18</v>
      </c>
    </row>
    <row r="3" spans="1:3" x14ac:dyDescent="0.25">
      <c r="A3" s="11" t="s">
        <v>47</v>
      </c>
      <c r="B3" s="11">
        <f>COUNTIF(مناقصات!C4:C1949,"فنی-مهندسی نفت‌وگاز")</f>
        <v>2</v>
      </c>
      <c r="C3" s="14">
        <f>SUMIF(مناقصات!C4:C9881,"فنی-مهندسی نفت‌وگاز",مناقصات!G4:G9881)</f>
        <v>3810548</v>
      </c>
    </row>
    <row r="4" spans="1:3" x14ac:dyDescent="0.25">
      <c r="A4" s="11" t="s">
        <v>22</v>
      </c>
      <c r="B4" s="11">
        <f>COUNTIF(مناقصات!C4:C1949,"فنی-مهندسی برق")</f>
        <v>2</v>
      </c>
      <c r="C4" s="14">
        <f>SUMIF(مناقصات!C4:C9881,"فنی-مهندسی برق",مناقصات!G4:G9881)</f>
        <v>4354599</v>
      </c>
    </row>
    <row r="5" spans="1:3" x14ac:dyDescent="0.25">
      <c r="A5" s="17" t="s">
        <v>23</v>
      </c>
      <c r="B5" s="11">
        <f>COUNTIF(مناقصات!C4:C1949,"فنی-مهندسی راه‌آهن")</f>
        <v>0</v>
      </c>
      <c r="C5" s="14">
        <f>SUMIF(مناقصات!C4:C9881,"فنی-مهندسی راه‌آهن",مناقصات!G4:G9881)</f>
        <v>0</v>
      </c>
    </row>
    <row r="6" spans="1:3" x14ac:dyDescent="0.25">
      <c r="A6" s="17" t="s">
        <v>41</v>
      </c>
      <c r="B6" s="11">
        <f>COUNTIF(مناقصات!C4:C1949,"فنی-مهندسی گرمایش و سرمایش")</f>
        <v>0</v>
      </c>
      <c r="C6" s="14">
        <f>SUMIF(مناقصات!C4:C9881,"فنی-مهندسی گرمایش و سرمایش",مناقصات!G4:G9881)</f>
        <v>0</v>
      </c>
    </row>
    <row r="7" spans="1:3" x14ac:dyDescent="0.25">
      <c r="A7" s="11" t="s">
        <v>30</v>
      </c>
      <c r="B7" s="11">
        <f>COUNTIF(مناقصات!C4:C1949,"فنی-مهندسی ارتباطات و فناوری اطلاعات")</f>
        <v>1</v>
      </c>
      <c r="C7" s="14">
        <f>SUMIF(مناقصات!C4:C9881,"فنی-مهندسی ارتباطات و فناوری اطلاعات",مناقصات!G4:G9881)</f>
        <v>3584894</v>
      </c>
    </row>
    <row r="8" spans="1:3" x14ac:dyDescent="0.25">
      <c r="A8" s="11" t="s">
        <v>31</v>
      </c>
      <c r="B8" s="11">
        <f>COUNTIF(مناقصات!C4:C1949,"فنی-مهندسی فضای سبز")</f>
        <v>0</v>
      </c>
      <c r="C8" s="14">
        <f>SUMIF(مناقصات!C4:C9881,"فنی-مهندسی فضای سبز",مناقصات!G4:G9881)</f>
        <v>0</v>
      </c>
    </row>
    <row r="9" spans="1:3" x14ac:dyDescent="0.25">
      <c r="A9" s="11" t="s">
        <v>27</v>
      </c>
      <c r="B9" s="11">
        <f>COUNTIF(مناقصات!C4:C1950,"فنی-مهندسی معدن")</f>
        <v>0</v>
      </c>
      <c r="C9" s="14">
        <f>SUMIF(مناقصات!C4:C9882,"فنی-مهندسی معدن",مناقصات!G4:G9882)</f>
        <v>0</v>
      </c>
    </row>
    <row r="10" spans="1:3" x14ac:dyDescent="0.25">
      <c r="A10" s="11" t="s">
        <v>37</v>
      </c>
      <c r="B10" s="11">
        <f>COUNTIF(مناقصات!C4:C1951,"فنی-مهندسی کشاورزی")</f>
        <v>0</v>
      </c>
      <c r="C10" s="14">
        <f>SUMIF(مناقصات!C4:C9883,"فنی-مهندسی کشاورزی",مناقصات!G4:G9883)</f>
        <v>0</v>
      </c>
    </row>
    <row r="11" spans="1:3" x14ac:dyDescent="0.25">
      <c r="A11" s="11" t="s">
        <v>46</v>
      </c>
      <c r="B11" s="11">
        <f>COUNTIF(مناقصات!C4:C1952,"فنی-مهندسی هواپیمایی کشوری")</f>
        <v>1</v>
      </c>
      <c r="C11" s="14">
        <f>SUMIF(مناقصات!C4:C9884,"فنی-مهندسی هواپیمایی کشوری",مناقصات!G4:G9884)</f>
        <v>3272330</v>
      </c>
    </row>
    <row r="12" spans="1:3" x14ac:dyDescent="0.25">
      <c r="A12" s="11" t="s">
        <v>29</v>
      </c>
      <c r="B12" s="11">
        <f>COUNTIF(مناقصات!C42:C1952,"بازسازی ابنیه تاریخی")</f>
        <v>0</v>
      </c>
      <c r="C12" s="14">
        <f>SUMIF(مناقصات!C4:C9884,"بازسازی ابنیه تاریخی",مناقصات!G4:G9884)</f>
        <v>0</v>
      </c>
    </row>
    <row r="13" spans="1:3" s="3" customFormat="1" ht="19.5" x14ac:dyDescent="0.25">
      <c r="A13" s="18" t="s">
        <v>38</v>
      </c>
      <c r="B13" s="18">
        <f>SUM(B3:B12)</f>
        <v>6</v>
      </c>
      <c r="C13" s="21">
        <f>SUM(C3:C12)</f>
        <v>15022371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2"/>
  <sheetViews>
    <sheetView rightToLeft="1" zoomScale="110" zoomScaleNormal="110" workbookViewId="0">
      <selection activeCell="A8" sqref="A8"/>
    </sheetView>
  </sheetViews>
  <sheetFormatPr defaultColWidth="9.140625" defaultRowHeight="15" x14ac:dyDescent="0.25"/>
  <cols>
    <col min="1" max="1" width="23.7109375" style="16" bestFit="1" customWidth="1"/>
    <col min="2" max="2" width="5.28515625" style="16" bestFit="1" customWidth="1"/>
    <col min="3" max="3" width="14.140625" style="16" bestFit="1" customWidth="1"/>
    <col min="4" max="16384" width="9.140625" style="16"/>
  </cols>
  <sheetData>
    <row r="1" spans="1:3" ht="19.5" x14ac:dyDescent="0.25">
      <c r="A1" s="52" t="s">
        <v>35</v>
      </c>
      <c r="B1" s="52"/>
      <c r="C1" s="52"/>
    </row>
    <row r="2" spans="1:3" s="23" customFormat="1" ht="19.5" x14ac:dyDescent="0.25">
      <c r="A2" s="19"/>
      <c r="B2" s="19" t="s">
        <v>14</v>
      </c>
      <c r="C2" s="19" t="s">
        <v>18</v>
      </c>
    </row>
    <row r="3" spans="1:3" ht="18" x14ac:dyDescent="0.25">
      <c r="A3" s="11" t="s">
        <v>33</v>
      </c>
      <c r="B3" s="11">
        <f>COUNTIF(مناقصات!C4:C1949,"تعمیرات بزرگراه، خیابان و جاده")</f>
        <v>9</v>
      </c>
      <c r="C3" s="13">
        <f>SUMIF(مناقصات!C4:C844,"تعمیرات بزرگراه، خیابان و جاده",مناقصات!G4:G844)</f>
        <v>42059077</v>
      </c>
    </row>
    <row r="4" spans="1:3" ht="18" x14ac:dyDescent="0.25">
      <c r="A4" s="11" t="s">
        <v>32</v>
      </c>
      <c r="B4" s="11">
        <f>COUNTIF(مناقصات!C4:C1949,"ساخت بزرگراه، خیابان و جاده")</f>
        <v>0</v>
      </c>
      <c r="C4" s="13">
        <f>SUMIF(مناقصات!C4:C845,"ساخت بزرگراه، خیابان و جاده",مناقصات!G4:G845)</f>
        <v>0</v>
      </c>
    </row>
    <row r="5" spans="1:3" ht="18" x14ac:dyDescent="0.25">
      <c r="A5" s="11" t="s">
        <v>26</v>
      </c>
      <c r="B5" s="11">
        <f>COUNTIF(مناقصات!C4:C1950,"گازرسانی")</f>
        <v>0</v>
      </c>
      <c r="C5" s="13">
        <f>SUMIF(مناقصات!C4:C846,"گازرسانی",مناقصات!G4:G846)</f>
        <v>0</v>
      </c>
    </row>
    <row r="6" spans="1:3" ht="18" x14ac:dyDescent="0.25">
      <c r="A6" s="11" t="s">
        <v>79</v>
      </c>
      <c r="B6" s="11">
        <f>COUNTIF(مناقصات!C4:C1950,"برق‌رسانی")</f>
        <v>1</v>
      </c>
      <c r="C6" s="13">
        <f>SUMIF(مناقصات!C4:C846,"برق‌رسانی",مناقصات!G4:G846)</f>
        <v>1941857</v>
      </c>
    </row>
    <row r="7" spans="1:3" ht="18" x14ac:dyDescent="0.25">
      <c r="A7" s="11" t="s">
        <v>48</v>
      </c>
      <c r="B7" s="11">
        <f>COUNTIF(مناقصات!C4:C1951,"آب‌وآبفا")</f>
        <v>2</v>
      </c>
      <c r="C7" s="13">
        <f>SUMIF(مناقصات!C4:C847,"آب‌وآبفا",مناقصات!G4:G847)</f>
        <v>17151710</v>
      </c>
    </row>
    <row r="8" spans="1:3" ht="18" x14ac:dyDescent="0.25">
      <c r="A8" s="11" t="s">
        <v>20</v>
      </c>
      <c r="B8" s="11">
        <f>COUNTIF(مناقصات!C4:C1949,"انبوه‌سازی مسکن")</f>
        <v>3</v>
      </c>
      <c r="C8" s="13">
        <f>SUMIF(مناقصات!C4:C846,"انبوه‌سازی مسکن",مناقصات!G4:G846)</f>
        <v>19091324</v>
      </c>
    </row>
    <row r="9" spans="1:3" ht="18" x14ac:dyDescent="0.25">
      <c r="A9" s="11" t="s">
        <v>86</v>
      </c>
      <c r="B9" s="11">
        <f>COUNTIF(مناقصات!C4:C1950,"تعمیرات ابنیه/ساختار مسکونی")</f>
        <v>0</v>
      </c>
      <c r="C9" s="13">
        <f>SUMIF(مناقصات!C4:C847,"تعمیرات ابنیه/ساختار مسکونی",مناقصات!G4:G847)</f>
        <v>0</v>
      </c>
    </row>
    <row r="10" spans="1:3" ht="18" x14ac:dyDescent="0.25">
      <c r="A10" s="11" t="s">
        <v>24</v>
      </c>
      <c r="B10" s="11">
        <f>COUNTIF(مناقصات!C4:C1949,"ساخت ابنیه/ساختار غیرمسکونی")</f>
        <v>6</v>
      </c>
      <c r="C10" s="12">
        <f>SUMIF(مناقصات!C4:C844,"ساخت ابنیه/ساختار غیرمسکونی",مناقصات!G4:G844)</f>
        <v>26233353</v>
      </c>
    </row>
    <row r="11" spans="1:3" ht="18" x14ac:dyDescent="0.25">
      <c r="A11" s="17" t="s">
        <v>25</v>
      </c>
      <c r="B11" s="11">
        <f>COUNTIF(مناقصات!C4:C1949,"تعمیرات ابنیه/ساختار غیرمسکونی")</f>
        <v>9</v>
      </c>
      <c r="C11" s="12">
        <f>SUMIF(مناقصات!C4:C845,"تعمیرات ابنیه/ساختار غیرمسکونی",مناقصات!G4:G845)</f>
        <v>98526039</v>
      </c>
    </row>
    <row r="12" spans="1:3" s="23" customFormat="1" ht="19.5" x14ac:dyDescent="0.25">
      <c r="A12" s="19" t="s">
        <v>40</v>
      </c>
      <c r="B12" s="19">
        <f>SUM(B3:B11)</f>
        <v>30</v>
      </c>
      <c r="C12" s="20">
        <f>SUM(C3:C11)</f>
        <v>205003360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"/>
  <sheetViews>
    <sheetView rightToLeft="1" workbookViewId="0">
      <selection activeCell="A3" sqref="A3:A6"/>
    </sheetView>
  </sheetViews>
  <sheetFormatPr defaultColWidth="9.140625" defaultRowHeight="15" x14ac:dyDescent="0.25"/>
  <cols>
    <col min="1" max="1" width="28.42578125" style="16" bestFit="1" customWidth="1"/>
    <col min="2" max="2" width="4.28515625" style="16" bestFit="1" customWidth="1"/>
    <col min="3" max="3" width="12" style="16" bestFit="1" customWidth="1"/>
    <col min="4" max="16384" width="9.140625" style="16"/>
  </cols>
  <sheetData>
    <row r="1" spans="1:3" ht="19.5" x14ac:dyDescent="0.25">
      <c r="A1" s="52" t="s">
        <v>39</v>
      </c>
      <c r="B1" s="52"/>
      <c r="C1" s="52"/>
    </row>
    <row r="2" spans="1:3" ht="18" x14ac:dyDescent="0.25">
      <c r="A2" s="11"/>
      <c r="B2" s="11" t="s">
        <v>14</v>
      </c>
      <c r="C2" s="11" t="s">
        <v>18</v>
      </c>
    </row>
    <row r="3" spans="1:3" ht="18" x14ac:dyDescent="0.25">
      <c r="A3" s="11" t="s">
        <v>21</v>
      </c>
      <c r="B3" s="11">
        <f>COUNTIF(مناقصات!C4:C1949,"خدمات حمل‌ونقل")</f>
        <v>0</v>
      </c>
      <c r="C3" s="13">
        <f>SUMIF(مناقصات!C4:C844,"خدمات حمل‌ونقل",مناقصات!G4:G844)</f>
        <v>0</v>
      </c>
    </row>
    <row r="4" spans="1:3" ht="18" x14ac:dyDescent="0.25">
      <c r="A4" s="11" t="s">
        <v>42</v>
      </c>
      <c r="B4" s="11">
        <f>COUNTIF(مناقصات!C4:C1949,"خدمات نظافت خیابان و ساختمان")</f>
        <v>0</v>
      </c>
      <c r="C4" s="13">
        <f>SUMIF(مناقصات!C42:C845,"خدمات نظافت خیابان و ساختمان",مناقصات!G42:G845)</f>
        <v>0</v>
      </c>
    </row>
    <row r="5" spans="1:3" ht="18" x14ac:dyDescent="0.25">
      <c r="A5" s="11" t="s">
        <v>43</v>
      </c>
      <c r="B5" s="11">
        <f>COUNTIF(مناقصات!C42:C1950,"خدمات شهری")</f>
        <v>0</v>
      </c>
      <c r="C5" s="13">
        <f>SUMIF(مناقصات!C42:C846,"خدمات شهری",مناقصات!G42:G846)</f>
        <v>0</v>
      </c>
    </row>
    <row r="6" spans="1:3" ht="18" x14ac:dyDescent="0.25">
      <c r="A6" s="11" t="s">
        <v>28</v>
      </c>
      <c r="B6" s="11">
        <f>COUNTIF(مناقصات!C42:C1951,"خدمات کترینگ")</f>
        <v>0</v>
      </c>
      <c r="C6" s="13">
        <f>SUMIF(مناقصات!C42:C847,"خدمات کترینگ",مناقصات!G42:G847)</f>
        <v>0</v>
      </c>
    </row>
    <row r="7" spans="1:3" ht="19.5" x14ac:dyDescent="0.25">
      <c r="A7" s="19" t="s">
        <v>40</v>
      </c>
      <c r="B7" s="19">
        <f>SUM(B3:B6)</f>
        <v>0</v>
      </c>
      <c r="C7" s="24">
        <f>SUM(C3:C6)</f>
        <v>0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rightToLeft="1" workbookViewId="0">
      <selection activeCell="I27" sqref="I27"/>
    </sheetView>
  </sheetViews>
  <sheetFormatPr defaultColWidth="9.140625" defaultRowHeight="15" x14ac:dyDescent="0.25"/>
  <cols>
    <col min="1" max="1" width="9" style="16" bestFit="1" customWidth="1"/>
    <col min="2" max="2" width="4.28515625" style="16" bestFit="1" customWidth="1"/>
    <col min="3" max="3" width="13.42578125" style="16" bestFit="1" customWidth="1"/>
    <col min="4" max="16384" width="9.140625" style="16"/>
  </cols>
  <sheetData>
    <row r="1" spans="1:3" ht="19.5" x14ac:dyDescent="0.25">
      <c r="A1" s="52" t="s">
        <v>34</v>
      </c>
      <c r="B1" s="52"/>
      <c r="C1" s="52"/>
    </row>
    <row r="2" spans="1:3" ht="18" x14ac:dyDescent="0.25">
      <c r="A2" s="11"/>
      <c r="B2" s="11" t="s">
        <v>14</v>
      </c>
      <c r="C2" s="11" t="s">
        <v>18</v>
      </c>
    </row>
    <row r="3" spans="1:3" s="23" customFormat="1" ht="19.5" x14ac:dyDescent="0.25">
      <c r="A3" s="18" t="s">
        <v>13</v>
      </c>
      <c r="B3" s="18">
        <f>COUNTIF(مناقصات!C4:C1949,"خرید اقلام")</f>
        <v>2</v>
      </c>
      <c r="C3" s="20">
        <f>SUMIF(مناقصات!C4:C1949,"خرید اقلام",مناقصات!G4:G1949)</f>
        <v>2985245</v>
      </c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rightToLeft="1" workbookViewId="0">
      <selection activeCell="J25" sqref="J25"/>
    </sheetView>
  </sheetViews>
  <sheetFormatPr defaultRowHeight="15" x14ac:dyDescent="0.25"/>
  <cols>
    <col min="1" max="1" width="14" bestFit="1" customWidth="1"/>
    <col min="2" max="2" width="5.140625" bestFit="1" customWidth="1"/>
    <col min="3" max="3" width="13.85546875" bestFit="1" customWidth="1"/>
  </cols>
  <sheetData>
    <row r="1" spans="1:3" ht="19.5" x14ac:dyDescent="0.5">
      <c r="A1" s="53" t="s">
        <v>16</v>
      </c>
      <c r="B1" s="53"/>
      <c r="C1" s="53"/>
    </row>
    <row r="2" spans="1:3" ht="18" x14ac:dyDescent="0.25">
      <c r="A2" s="11"/>
      <c r="B2" s="11" t="s">
        <v>14</v>
      </c>
      <c r="C2" s="11" t="s">
        <v>18</v>
      </c>
    </row>
    <row r="3" spans="1:3" ht="18" x14ac:dyDescent="0.25">
      <c r="A3" s="11" t="s">
        <v>15</v>
      </c>
      <c r="B3" s="11">
        <f>SUM('آمار فنی-مهندسی'!B13)</f>
        <v>6</v>
      </c>
      <c r="C3" s="13">
        <f>SUM('آمار فنی-مهندسی'!C13)</f>
        <v>15022371</v>
      </c>
    </row>
    <row r="4" spans="1:3" ht="18" x14ac:dyDescent="0.25">
      <c r="A4" s="11" t="s">
        <v>44</v>
      </c>
      <c r="B4" s="11">
        <f>SUM('آمار عمرانی'!B12)</f>
        <v>30</v>
      </c>
      <c r="C4" s="13">
        <f>SUM('آمار عمرانی'!C12)</f>
        <v>205003360</v>
      </c>
    </row>
    <row r="5" spans="1:3" ht="18" x14ac:dyDescent="0.25">
      <c r="A5" s="11" t="s">
        <v>45</v>
      </c>
      <c r="B5" s="11">
        <f>SUM('آمار خدمات'!B7)</f>
        <v>0</v>
      </c>
      <c r="C5" s="13">
        <f>SUM('آمار خدمات'!C7)</f>
        <v>0</v>
      </c>
    </row>
    <row r="6" spans="1:3" ht="18" x14ac:dyDescent="0.25">
      <c r="A6" s="11" t="s">
        <v>13</v>
      </c>
      <c r="B6" s="11">
        <f>SUM('خرید اقلام'!B3)</f>
        <v>2</v>
      </c>
      <c r="C6" s="13">
        <f>SUM('خرید اقلام'!C3)</f>
        <v>2985245</v>
      </c>
    </row>
    <row r="7" spans="1:3" s="25" customFormat="1" ht="19.5" x14ac:dyDescent="0.25">
      <c r="A7" s="19" t="s">
        <v>17</v>
      </c>
      <c r="B7" s="19">
        <f>SUM(B3:B6)</f>
        <v>38</v>
      </c>
      <c r="C7" s="24">
        <f>SUM(C3:C6)</f>
        <v>223010976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مناقصات</vt:lpstr>
      <vt:lpstr>آمار فنی-مهندسی</vt:lpstr>
      <vt:lpstr>آمار عمرانی</vt:lpstr>
      <vt:lpstr>آمار خدمات</vt:lpstr>
      <vt:lpstr>خرید اقلام</vt:lpstr>
      <vt:lpstr>آمار کل</vt:lpstr>
    </vt:vector>
  </TitlesOfParts>
  <Company>Win2Farsi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public relations</cp:lastModifiedBy>
  <cp:lastPrinted>2024-05-30T06:52:00Z</cp:lastPrinted>
  <dcterms:created xsi:type="dcterms:W3CDTF">2024-03-06T10:44:36Z</dcterms:created>
  <dcterms:modified xsi:type="dcterms:W3CDTF">2025-08-10T05:05:02Z</dcterms:modified>
</cp:coreProperties>
</file>